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docs.live.net/98a17ae08ab793ce/Desktop/Mobi/Sample (Siding)/"/>
    </mc:Choice>
  </mc:AlternateContent>
  <xr:revisionPtr revIDLastSave="57" documentId="13_ncr:1_{E24A3112-51CE-4EFD-B2A7-CF19E41B41AB}" xr6:coauthVersionLast="47" xr6:coauthVersionMax="47" xr10:uidLastSave="{E9175851-5FA9-4529-8D89-9B55F7648DB0}"/>
  <bookViews>
    <workbookView xWindow="20370" yWindow="-120" windowWidth="29040" windowHeight="15840" xr2:uid="{00000000-000D-0000-FFFF-FFFF00000000}"/>
  </bookViews>
  <sheets>
    <sheet name="PRICE BREAKDOWN" sheetId="3" r:id="rId1"/>
  </sheets>
  <definedNames>
    <definedName name="_xlnm._FilterDatabase" localSheetId="0" hidden="1">'PRICE BREAKDOWN'!$G$1:$G$227</definedName>
    <definedName name="TotalMonthlyExpenses">SUM(#REF!)</definedName>
    <definedName name="TotalMonthlyIncome">SUM(#REF!)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1" i="3" l="1"/>
  <c r="G154" i="3"/>
  <c r="G114" i="3"/>
  <c r="G81" i="3"/>
  <c r="G44" i="3"/>
  <c r="G5" i="3"/>
  <c r="A217" i="3"/>
  <c r="I216" i="3"/>
  <c r="H216" i="3"/>
  <c r="F216" i="3"/>
  <c r="A215" i="3"/>
  <c r="I214" i="3"/>
  <c r="H214" i="3"/>
  <c r="F214" i="3"/>
  <c r="A213" i="3"/>
  <c r="I212" i="3"/>
  <c r="H212" i="3"/>
  <c r="F212" i="3"/>
  <c r="A211" i="3"/>
  <c r="I210" i="3"/>
  <c r="H210" i="3"/>
  <c r="F210" i="3"/>
  <c r="A209" i="3"/>
  <c r="I208" i="3"/>
  <c r="H208" i="3"/>
  <c r="F208" i="3"/>
  <c r="A207" i="3"/>
  <c r="I206" i="3"/>
  <c r="H206" i="3"/>
  <c r="F206" i="3"/>
  <c r="A205" i="3"/>
  <c r="A204" i="3"/>
  <c r="I203" i="3"/>
  <c r="H203" i="3"/>
  <c r="F203" i="3"/>
  <c r="A202" i="3"/>
  <c r="I201" i="3"/>
  <c r="H201" i="3"/>
  <c r="F201" i="3"/>
  <c r="A200" i="3"/>
  <c r="H199" i="3"/>
  <c r="F199" i="3"/>
  <c r="I198" i="3"/>
  <c r="H198" i="3"/>
  <c r="F198" i="3"/>
  <c r="I197" i="3"/>
  <c r="H197" i="3"/>
  <c r="F197" i="3"/>
  <c r="A196" i="3"/>
  <c r="A195" i="3"/>
  <c r="I186" i="3"/>
  <c r="H186" i="3"/>
  <c r="F186" i="3"/>
  <c r="A185" i="3"/>
  <c r="I184" i="3"/>
  <c r="H184" i="3"/>
  <c r="F184" i="3"/>
  <c r="A183" i="3"/>
  <c r="I182" i="3"/>
  <c r="H182" i="3"/>
  <c r="F182" i="3"/>
  <c r="A181" i="3"/>
  <c r="I180" i="3"/>
  <c r="H180" i="3"/>
  <c r="F180" i="3"/>
  <c r="A179" i="3"/>
  <c r="I178" i="3"/>
  <c r="H178" i="3"/>
  <c r="F178" i="3"/>
  <c r="A177" i="3"/>
  <c r="I176" i="3"/>
  <c r="H176" i="3"/>
  <c r="F176" i="3"/>
  <c r="A175" i="3"/>
  <c r="A174" i="3"/>
  <c r="I173" i="3"/>
  <c r="H173" i="3"/>
  <c r="F173" i="3"/>
  <c r="A172" i="3"/>
  <c r="I171" i="3"/>
  <c r="H171" i="3"/>
  <c r="F171" i="3"/>
  <c r="A170" i="3"/>
  <c r="H169" i="3"/>
  <c r="F169" i="3"/>
  <c r="I168" i="3"/>
  <c r="H168" i="3"/>
  <c r="F168" i="3"/>
  <c r="I167" i="3"/>
  <c r="H167" i="3"/>
  <c r="F167" i="3"/>
  <c r="A166" i="3"/>
  <c r="A165" i="3"/>
  <c r="I164" i="3"/>
  <c r="H164" i="3"/>
  <c r="F164" i="3"/>
  <c r="A163" i="3"/>
  <c r="I162" i="3"/>
  <c r="H162" i="3"/>
  <c r="F162" i="3"/>
  <c r="A161" i="3"/>
  <c r="I160" i="3"/>
  <c r="H160" i="3"/>
  <c r="F160" i="3"/>
  <c r="A159" i="3"/>
  <c r="I158" i="3"/>
  <c r="H158" i="3"/>
  <c r="F158" i="3"/>
  <c r="A149" i="3"/>
  <c r="I148" i="3"/>
  <c r="H148" i="3"/>
  <c r="F148" i="3"/>
  <c r="A147" i="3"/>
  <c r="I146" i="3"/>
  <c r="H146" i="3"/>
  <c r="F146" i="3"/>
  <c r="A145" i="3"/>
  <c r="A144" i="3"/>
  <c r="I143" i="3"/>
  <c r="H143" i="3"/>
  <c r="F143" i="3"/>
  <c r="A142" i="3"/>
  <c r="I141" i="3"/>
  <c r="H141" i="3"/>
  <c r="F141" i="3"/>
  <c r="A140" i="3"/>
  <c r="H139" i="3"/>
  <c r="F139" i="3"/>
  <c r="I138" i="3"/>
  <c r="H138" i="3"/>
  <c r="F138" i="3"/>
  <c r="I137" i="3"/>
  <c r="H137" i="3"/>
  <c r="F137" i="3"/>
  <c r="A136" i="3"/>
  <c r="A135" i="3"/>
  <c r="I134" i="3"/>
  <c r="H134" i="3"/>
  <c r="F134" i="3"/>
  <c r="A133" i="3"/>
  <c r="I132" i="3"/>
  <c r="H132" i="3"/>
  <c r="F132" i="3"/>
  <c r="A131" i="3"/>
  <c r="I130" i="3"/>
  <c r="H130" i="3"/>
  <c r="F130" i="3"/>
  <c r="A129" i="3"/>
  <c r="I128" i="3"/>
  <c r="H128" i="3"/>
  <c r="F128" i="3"/>
  <c r="A127" i="3"/>
  <c r="I126" i="3"/>
  <c r="H126" i="3"/>
  <c r="F126" i="3"/>
  <c r="A125" i="3"/>
  <c r="I124" i="3"/>
  <c r="H124" i="3"/>
  <c r="F124" i="3"/>
  <c r="A123" i="3"/>
  <c r="A122" i="3"/>
  <c r="I121" i="3"/>
  <c r="H121" i="3"/>
  <c r="F121" i="3"/>
  <c r="A120" i="3"/>
  <c r="I119" i="3"/>
  <c r="H119" i="3"/>
  <c r="F119" i="3"/>
  <c r="A118" i="3"/>
  <c r="H109" i="3"/>
  <c r="F109" i="3"/>
  <c r="I108" i="3"/>
  <c r="H108" i="3"/>
  <c r="F108" i="3"/>
  <c r="I107" i="3"/>
  <c r="H107" i="3"/>
  <c r="F107" i="3"/>
  <c r="A106" i="3"/>
  <c r="A105" i="3"/>
  <c r="I104" i="3"/>
  <c r="H104" i="3"/>
  <c r="F104" i="3"/>
  <c r="A103" i="3"/>
  <c r="I102" i="3"/>
  <c r="H102" i="3"/>
  <c r="F102" i="3"/>
  <c r="A101" i="3"/>
  <c r="I100" i="3"/>
  <c r="H100" i="3"/>
  <c r="F100" i="3"/>
  <c r="A99" i="3"/>
  <c r="I98" i="3"/>
  <c r="H98" i="3"/>
  <c r="F98" i="3"/>
  <c r="A97" i="3"/>
  <c r="I96" i="3"/>
  <c r="H96" i="3"/>
  <c r="F96" i="3"/>
  <c r="A95" i="3"/>
  <c r="I94" i="3"/>
  <c r="H94" i="3"/>
  <c r="F94" i="3"/>
  <c r="A93" i="3"/>
  <c r="A92" i="3"/>
  <c r="I91" i="3"/>
  <c r="H91" i="3"/>
  <c r="F91" i="3"/>
  <c r="A90" i="3"/>
  <c r="I89" i="3"/>
  <c r="H89" i="3"/>
  <c r="F89" i="3"/>
  <c r="A88" i="3"/>
  <c r="H87" i="3"/>
  <c r="F87" i="3"/>
  <c r="I86" i="3"/>
  <c r="H86" i="3"/>
  <c r="F86" i="3"/>
  <c r="I85" i="3"/>
  <c r="H85" i="3"/>
  <c r="F85" i="3"/>
  <c r="A76" i="3"/>
  <c r="A75" i="3"/>
  <c r="I74" i="3"/>
  <c r="H74" i="3"/>
  <c r="F74" i="3"/>
  <c r="A73" i="3"/>
  <c r="I72" i="3"/>
  <c r="H72" i="3"/>
  <c r="F72" i="3"/>
  <c r="A71" i="3"/>
  <c r="I70" i="3"/>
  <c r="H70" i="3"/>
  <c r="F70" i="3"/>
  <c r="A69" i="3"/>
  <c r="I68" i="3"/>
  <c r="H68" i="3"/>
  <c r="F68" i="3"/>
  <c r="A67" i="3"/>
  <c r="I66" i="3"/>
  <c r="H66" i="3"/>
  <c r="F66" i="3"/>
  <c r="A65" i="3"/>
  <c r="I64" i="3"/>
  <c r="H64" i="3"/>
  <c r="F64" i="3"/>
  <c r="A63" i="3"/>
  <c r="A62" i="3"/>
  <c r="I61" i="3"/>
  <c r="H61" i="3"/>
  <c r="F61" i="3"/>
  <c r="A60" i="3"/>
  <c r="I59" i="3"/>
  <c r="H59" i="3"/>
  <c r="F59" i="3"/>
  <c r="A58" i="3"/>
  <c r="H57" i="3"/>
  <c r="F57" i="3"/>
  <c r="I56" i="3"/>
  <c r="H56" i="3"/>
  <c r="F56" i="3"/>
  <c r="I55" i="3"/>
  <c r="H55" i="3"/>
  <c r="F55" i="3"/>
  <c r="A54" i="3"/>
  <c r="A53" i="3"/>
  <c r="I52" i="3"/>
  <c r="H52" i="3"/>
  <c r="I50" i="3"/>
  <c r="H50" i="3"/>
  <c r="I48" i="3"/>
  <c r="H48" i="3"/>
  <c r="I38" i="3"/>
  <c r="H38" i="3"/>
  <c r="I36" i="3"/>
  <c r="H36" i="3"/>
  <c r="I34" i="3"/>
  <c r="H34" i="3"/>
  <c r="I31" i="3"/>
  <c r="H31" i="3"/>
  <c r="I29" i="3"/>
  <c r="H29" i="3"/>
  <c r="H27" i="3"/>
  <c r="I26" i="3"/>
  <c r="H26" i="3"/>
  <c r="I25" i="3"/>
  <c r="H25" i="3"/>
  <c r="F52" i="3"/>
  <c r="J169" i="3" l="1"/>
  <c r="J198" i="3"/>
  <c r="J197" i="3"/>
  <c r="J201" i="3"/>
  <c r="J208" i="3"/>
  <c r="J212" i="3"/>
  <c r="J178" i="3"/>
  <c r="J182" i="3"/>
  <c r="J216" i="3"/>
  <c r="J214" i="3"/>
  <c r="J210" i="3"/>
  <c r="J206" i="3"/>
  <c r="J203" i="3"/>
  <c r="J199" i="3"/>
  <c r="J173" i="3"/>
  <c r="J171" i="3"/>
  <c r="J143" i="3"/>
  <c r="J141" i="3"/>
  <c r="J137" i="3"/>
  <c r="J121" i="3"/>
  <c r="J139" i="3"/>
  <c r="J168" i="3"/>
  <c r="J176" i="3"/>
  <c r="J180" i="3"/>
  <c r="J184" i="3"/>
  <c r="J186" i="3"/>
  <c r="J167" i="3"/>
  <c r="J91" i="3"/>
  <c r="J109" i="3"/>
  <c r="J119" i="3"/>
  <c r="J138" i="3"/>
  <c r="J148" i="3"/>
  <c r="J160" i="3"/>
  <c r="J164" i="3"/>
  <c r="J146" i="3"/>
  <c r="J158" i="3"/>
  <c r="J162" i="3"/>
  <c r="J89" i="3"/>
  <c r="J108" i="3"/>
  <c r="J130" i="3"/>
  <c r="J134" i="3"/>
  <c r="J124" i="3"/>
  <c r="J128" i="3"/>
  <c r="J132" i="3"/>
  <c r="J61" i="3"/>
  <c r="J87" i="3"/>
  <c r="J126" i="3"/>
  <c r="J107" i="3"/>
  <c r="J57" i="3"/>
  <c r="J86" i="3"/>
  <c r="J96" i="3"/>
  <c r="J100" i="3"/>
  <c r="J104" i="3"/>
  <c r="J52" i="3"/>
  <c r="J94" i="3"/>
  <c r="J98" i="3"/>
  <c r="J102" i="3"/>
  <c r="J59" i="3"/>
  <c r="J85" i="3"/>
  <c r="J70" i="3"/>
  <c r="J66" i="3"/>
  <c r="J64" i="3"/>
  <c r="J68" i="3"/>
  <c r="J72" i="3"/>
  <c r="J56" i="3"/>
  <c r="J74" i="3"/>
  <c r="J55" i="3"/>
  <c r="A21" i="3" l="1"/>
  <c r="A22" i="3"/>
  <c r="A23" i="3"/>
  <c r="F25" i="3"/>
  <c r="J25" i="3" s="1"/>
  <c r="F26" i="3"/>
  <c r="J26" i="3" s="1"/>
  <c r="F27" i="3"/>
  <c r="J27" i="3" s="1"/>
  <c r="F29" i="3"/>
  <c r="J29" i="3" s="1"/>
  <c r="A30" i="3"/>
  <c r="F31" i="3"/>
  <c r="J31" i="3" s="1"/>
  <c r="F34" i="3"/>
  <c r="J34" i="3" s="1"/>
  <c r="F36" i="3"/>
  <c r="J36" i="3" s="1"/>
  <c r="A37" i="3"/>
  <c r="F38" i="3"/>
  <c r="J38" i="3" s="1"/>
  <c r="F48" i="3"/>
  <c r="J48" i="3" s="1"/>
  <c r="A218" i="3"/>
  <c r="F50" i="3" l="1"/>
  <c r="J50" i="3" s="1"/>
  <c r="K217" i="3" s="1"/>
  <c r="A19" i="3" l="1"/>
  <c r="A20" i="3"/>
  <c r="A10" i="3" l="1"/>
  <c r="A11" i="3" l="1"/>
  <c r="A12" i="3" s="1"/>
  <c r="A13" i="3" l="1"/>
  <c r="F18" i="3"/>
  <c r="J18" i="3" s="1"/>
  <c r="F17" i="3"/>
  <c r="J17" i="3" s="1"/>
  <c r="F16" i="3"/>
  <c r="J16" i="3" s="1"/>
  <c r="F15" i="3"/>
  <c r="J15" i="3" s="1"/>
  <c r="F14" i="3"/>
  <c r="J14" i="3" s="1"/>
  <c r="F13" i="3"/>
  <c r="J13" i="3" s="1"/>
  <c r="F12" i="3"/>
  <c r="J12" i="3" s="1"/>
  <c r="F11" i="3"/>
  <c r="J11" i="3" s="1"/>
  <c r="F10" i="3"/>
  <c r="J10" i="3" s="1"/>
  <c r="F9" i="3"/>
  <c r="J9" i="3" s="1"/>
  <c r="A14" i="3" l="1"/>
  <c r="I19" i="3" l="1"/>
  <c r="A15" i="3"/>
  <c r="K19" i="3" l="1"/>
  <c r="K219" i="3" s="1"/>
  <c r="A16" i="3"/>
  <c r="K221" i="3" l="1"/>
  <c r="K222" i="3"/>
  <c r="K220" i="3"/>
  <c r="A17" i="3"/>
  <c r="K223" i="3" l="1"/>
  <c r="A18" i="3"/>
  <c r="A24" i="3" s="1"/>
  <c r="A25" i="3" l="1"/>
  <c r="A26" i="3" s="1"/>
  <c r="A27" i="3" s="1"/>
  <c r="A28" i="3" s="1"/>
  <c r="A29" i="3" s="1"/>
  <c r="A31" i="3" s="1"/>
  <c r="A32" i="3" s="1"/>
  <c r="A33" i="3" s="1"/>
  <c r="A34" i="3" s="1"/>
  <c r="A35" i="3" s="1"/>
  <c r="A36" i="3" s="1"/>
  <c r="A38" i="3" s="1"/>
  <c r="A39" i="3" s="1"/>
  <c r="A48" i="3" s="1"/>
  <c r="A49" i="3" s="1"/>
  <c r="A50" i="3" s="1"/>
  <c r="A51" i="3" s="1"/>
  <c r="A52" i="3" l="1"/>
  <c r="A55" i="3" s="1"/>
  <c r="A56" i="3" s="1"/>
  <c r="A57" i="3" s="1"/>
  <c r="A59" i="3" s="1"/>
  <c r="A61" i="3" s="1"/>
  <c r="A64" i="3" s="1"/>
  <c r="A66" i="3" s="1"/>
  <c r="A68" i="3" s="1"/>
  <c r="A70" i="3" s="1"/>
  <c r="A72" i="3" s="1"/>
  <c r="A74" i="3" s="1"/>
  <c r="A85" i="3" s="1"/>
  <c r="A86" i="3" s="1"/>
  <c r="A87" i="3" s="1"/>
  <c r="A89" i="3" s="1"/>
  <c r="A91" i="3" s="1"/>
  <c r="A94" i="3" s="1"/>
  <c r="A96" i="3" s="1"/>
  <c r="A98" i="3" s="1"/>
  <c r="A100" i="3" s="1"/>
  <c r="A102" i="3" s="1"/>
  <c r="A104" i="3" s="1"/>
  <c r="A107" i="3" s="1"/>
  <c r="A108" i="3" s="1"/>
  <c r="A109" i="3" s="1"/>
  <c r="A119" i="3" s="1"/>
  <c r="A121" i="3" s="1"/>
  <c r="A124" i="3" s="1"/>
  <c r="A126" i="3" s="1"/>
  <c r="A128" i="3" s="1"/>
  <c r="A130" i="3" s="1"/>
  <c r="A132" i="3" s="1"/>
  <c r="A134" i="3" s="1"/>
  <c r="A137" i="3" s="1"/>
  <c r="A138" i="3" s="1"/>
  <c r="A139" i="3" s="1"/>
  <c r="A141" i="3" s="1"/>
  <c r="A143" i="3" s="1"/>
  <c r="A146" i="3" s="1"/>
  <c r="A148" i="3" s="1"/>
  <c r="A158" i="3" s="1"/>
  <c r="A160" i="3" s="1"/>
  <c r="A162" i="3" s="1"/>
  <c r="A164" i="3" s="1"/>
  <c r="A167" i="3" s="1"/>
  <c r="A168" i="3" s="1"/>
  <c r="A169" i="3" s="1"/>
  <c r="A171" i="3" s="1"/>
  <c r="A173" i="3" s="1"/>
  <c r="A176" i="3" s="1"/>
  <c r="A178" i="3" s="1"/>
  <c r="A180" i="3" s="1"/>
  <c r="A182" i="3" s="1"/>
  <c r="A184" i="3" s="1"/>
  <c r="A186" i="3" s="1"/>
  <c r="A197" i="3" s="1"/>
  <c r="A198" i="3" s="1"/>
  <c r="A199" i="3" s="1"/>
  <c r="A201" i="3" s="1"/>
  <c r="A203" i="3" s="1"/>
  <c r="A206" i="3" s="1"/>
  <c r="A208" i="3" s="1"/>
  <c r="A210" i="3" s="1"/>
  <c r="A212" i="3" s="1"/>
  <c r="A214" i="3" s="1"/>
  <c r="A216" i="3" s="1"/>
</calcChain>
</file>

<file path=xl/sharedStrings.xml><?xml version="1.0" encoding="utf-8"?>
<sst xmlns="http://schemas.openxmlformats.org/spreadsheetml/2006/main" count="373" uniqueCount="73">
  <si>
    <t>DESCRIPTION</t>
  </si>
  <si>
    <t>TOTAL COST</t>
  </si>
  <si>
    <t>2. This sheet is your property and we encourage you to fine tune the wastage and pricing values to your preference.</t>
  </si>
  <si>
    <t>ITEM #</t>
  </si>
  <si>
    <t>QUANTITY</t>
  </si>
  <si>
    <t>WASTAGE</t>
  </si>
  <si>
    <t>QTY W/WASTAGE</t>
  </si>
  <si>
    <t>UNIT</t>
  </si>
  <si>
    <t>TRADE  COST</t>
  </si>
  <si>
    <t>GENERAL REQUIREMENTS</t>
  </si>
  <si>
    <t>LS</t>
  </si>
  <si>
    <t>Bonds</t>
  </si>
  <si>
    <t>Subtotal (General Requirements)</t>
  </si>
  <si>
    <t>SUBTOTAL</t>
  </si>
  <si>
    <t>TOTAL BASE BID</t>
  </si>
  <si>
    <t>Note:</t>
  </si>
  <si>
    <t>Project Manager</t>
  </si>
  <si>
    <t>Field Superintendent</t>
  </si>
  <si>
    <t>Permitting</t>
  </si>
  <si>
    <t>Mobilization Cost</t>
  </si>
  <si>
    <t>Temp Fencing, Toilets, Utilities</t>
  </si>
  <si>
    <t>Jobsite Signage, Trailer, Security</t>
  </si>
  <si>
    <t>Dumpsters, Tools</t>
  </si>
  <si>
    <t>Clean-up</t>
  </si>
  <si>
    <t>Procore, Web Cameras</t>
  </si>
  <si>
    <t>TOTAL MAT COST:</t>
  </si>
  <si>
    <t>3. Feel free to contact us for any queries or suggestions.</t>
  </si>
  <si>
    <t>OVERHEADS &amp; PROFITS</t>
  </si>
  <si>
    <t>INSURANCES</t>
  </si>
  <si>
    <t>CONTIGENCY</t>
  </si>
  <si>
    <t>1. This estimate is based on real market prices that are regularly updated by our team persons through market surveys and online resources, we still encourage our clients to put their own.</t>
  </si>
  <si>
    <t>SF</t>
  </si>
  <si>
    <t>www.msbestimating.com</t>
  </si>
  <si>
    <t>estimate@msbestimating.com</t>
  </si>
  <si>
    <t>DWG REF./
CSI SEC.</t>
  </si>
  <si>
    <t>DIV. 01</t>
  </si>
  <si>
    <t>LF</t>
  </si>
  <si>
    <t>ADDRESS: 3170 Florida Avenue Miami, FL 33133</t>
  </si>
  <si>
    <t>DIV. 07</t>
  </si>
  <si>
    <t>SCOPE: Siding</t>
  </si>
  <si>
    <t>PROJECT ID: Martin Apartments</t>
  </si>
  <si>
    <t>UNIT LABOR</t>
  </si>
  <si>
    <t>UNIT MATERIAL</t>
  </si>
  <si>
    <t>THERMAL &amp; MOISTURE PROTECTION</t>
  </si>
  <si>
    <t>Building 1</t>
  </si>
  <si>
    <t>External Finishes</t>
  </si>
  <si>
    <t>Hardie Board or Equal Horizontal Siding
- Non-Combustible Horizontal Siding 'Hardie Plank Or Hardie Shingle'
- Blue Ribbon By James Hardie Or Equal</t>
  </si>
  <si>
    <t>Hardie Board or Equal Vertical Siding
- Non-Combustible Vertical Siding 'Hardie Plank Or Hardie Shingle'
- Blue Ribbon By James Hardie Or Equal</t>
  </si>
  <si>
    <t xml:space="preserve">Proposed Wood Shake Style Siding </t>
  </si>
  <si>
    <t>Insulation</t>
  </si>
  <si>
    <t>1" (25mm) Extruded XPS Extruded Polystyrene Insulation R5 Behind Siding</t>
  </si>
  <si>
    <t xml:space="preserve">Frieze Board </t>
  </si>
  <si>
    <t xml:space="preserve">6" Frieze Board </t>
  </si>
  <si>
    <t>Trim</t>
  </si>
  <si>
    <t>Door</t>
  </si>
  <si>
    <t xml:space="preserve">2"Door Trim </t>
  </si>
  <si>
    <t>Window</t>
  </si>
  <si>
    <t>2" Window Trim</t>
  </si>
  <si>
    <t>Corner</t>
  </si>
  <si>
    <t>6" Corner Trim</t>
  </si>
  <si>
    <t>Sill</t>
  </si>
  <si>
    <t>4" Window Sill Trim</t>
  </si>
  <si>
    <t>Window Top</t>
  </si>
  <si>
    <t>6" Window Top Trim</t>
  </si>
  <si>
    <t>Roof</t>
  </si>
  <si>
    <t>4" Trim On Roof</t>
  </si>
  <si>
    <t>Subtotal (Siding)</t>
  </si>
  <si>
    <t>Building 2</t>
  </si>
  <si>
    <t>Building 3</t>
  </si>
  <si>
    <t>Building 4</t>
  </si>
  <si>
    <t>Building 5</t>
  </si>
  <si>
    <t>Building 6</t>
  </si>
  <si>
    <t>Building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</si>
</sst>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mm/dd/yy;@"/>
    <numFmt numFmtId="165" formatCode="0.0%"/>
    <numFmt numFmtId="166" formatCode="&quot;$&quot;#,##0"/>
    <numFmt numFmtId="167" formatCode="&quot;$&quot;#,##0.00"/>
  </numFmts>
  <fonts count="25">
    <font>
      <sz val="11"/>
      <color theme="1"/>
      <name val="Calibri"/>
      <family val="2"/>
      <scheme val="minor"/>
    </font>
    <font>
      <sz val="12"/>
      <name val="Arial"/>
      <family val="2"/>
    </font>
    <font>
      <b/>
      <sz val="12"/>
      <name val="Arial"/>
      <family val="2"/>
    </font>
    <font>
      <sz val="12"/>
      <name val="Calibri"/>
      <family val="2"/>
      <scheme val="minor"/>
    </font>
    <font>
      <b/>
      <sz val="12"/>
      <color theme="1"/>
      <name val="Calibri"/>
      <family val="2"/>
      <scheme val="minor"/>
    </font>
    <font>
      <b/>
      <sz val="12"/>
      <name val="Calibri"/>
      <family val="2"/>
      <scheme val="minor"/>
    </font>
    <font>
      <sz val="12"/>
      <color theme="1"/>
      <name val="Calibri"/>
      <family val="2"/>
      <scheme val="minor"/>
    </font>
    <font>
      <u/>
      <sz val="12"/>
      <color theme="1"/>
      <name val="Calibri"/>
      <family val="2"/>
      <scheme val="minor"/>
    </font>
    <font>
      <b/>
      <u/>
      <sz val="12"/>
      <color theme="1"/>
      <name val="Calibri"/>
      <family val="2"/>
      <scheme val="minor"/>
    </font>
    <font>
      <sz val="12"/>
      <name val="Adobe Gothic Std B"/>
      <family val="2"/>
      <charset val="128"/>
    </font>
    <font>
      <sz val="12"/>
      <color theme="1"/>
      <name val="Adobe Gothic Std B"/>
      <family val="2"/>
      <charset val="128"/>
    </font>
    <font>
      <u/>
      <sz val="12"/>
      <color theme="1"/>
      <name val="Adobe Gothic Std B"/>
      <family val="2"/>
      <charset val="128"/>
    </font>
    <font>
      <b/>
      <sz val="12"/>
      <color rgb="FF0000B3"/>
      <name val="Adobe Gothic Std B"/>
      <family val="2"/>
      <charset val="128"/>
    </font>
    <font>
      <b/>
      <sz val="12"/>
      <name val="Adobe Gothic Std B"/>
      <family val="2"/>
      <charset val="128"/>
    </font>
    <font>
      <b/>
      <sz val="12"/>
      <color theme="0"/>
      <name val="Calibri"/>
      <family val="2"/>
      <scheme val="minor"/>
    </font>
    <font>
      <sz val="12"/>
      <color theme="0"/>
      <name val="Calibri"/>
      <family val="2"/>
      <scheme val="minor"/>
    </font>
    <font>
      <sz val="12"/>
      <color rgb="FF0000B3"/>
      <name val="Calibri"/>
      <family val="2"/>
      <scheme val="minor"/>
    </font>
    <font>
      <b/>
      <sz val="10"/>
      <color theme="1"/>
      <name val="Adobe Gothic Std B"/>
      <family val="2"/>
      <charset val="128"/>
    </font>
    <font>
      <sz val="10"/>
      <color theme="1" tint="4.9989318521683403E-2"/>
      <name val="Calibri"/>
      <family val="1"/>
      <scheme val="minor"/>
    </font>
    <font>
      <u/>
      <sz val="11"/>
      <color theme="10"/>
      <name val="Calibri"/>
      <family val="2"/>
      <scheme val="minor"/>
    </font>
    <font>
      <sz val="11"/>
      <color rgb="FF000000"/>
      <name val="Calibri"/>
      <family val="2"/>
    </font>
    <font>
      <b/>
      <sz val="12"/>
      <color rgb="FF0000CC"/>
      <name val="Calibri"/>
      <family val="2"/>
      <scheme val="minor"/>
    </font>
    <font>
      <sz val="10"/>
      <color theme="1"/>
      <name val="Calibri"/>
      <family val="2"/>
      <scheme val="minor"/>
    </font>
    <font>
      <b/>
      <u/>
      <sz val="10"/>
      <color theme="1"/>
      <name val="Calibri"/>
      <family val="2"/>
      <scheme val="minor"/>
    </font>
    <font>
      <b/>
      <u/>
      <sz val="10"/>
      <color rgb="FFFF0000"/>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C6C00"/>
        <bgColor indexed="64"/>
      </patternFill>
    </fill>
    <fill>
      <patternFill patternType="solid">
        <fgColor rgb="FFFFFF00"/>
        <bgColor indexed="64"/>
      </patternFill>
    </fill>
    <fill>
      <patternFill patternType="solid">
        <fgColor rgb="FF0000B3"/>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rgb="FFFF0000"/>
        <bgColor indexed="64"/>
      </patternFill>
    </fill>
    <fill>
      <patternFill patternType="solid">
        <fgColor theme="0" tint="-0.14999847407452621"/>
        <bgColor indexed="64"/>
      </patternFill>
    </fill>
    <fill>
      <patternFill patternType="solid">
        <fgColor rgb="FF92D050"/>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bottom/>
      <diagonal/>
    </border>
    <border>
      <left style="thin">
        <color indexed="64"/>
      </left>
      <right/>
      <top/>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medium">
        <color indexed="64"/>
      </right>
      <top style="thin">
        <color indexed="64"/>
      </top>
      <bottom style="medium">
        <color indexed="64"/>
      </bottom>
      <diagonal/>
    </border>
  </borders>
  <cellStyleXfs count="5">
    <xf numFmtId="0" fontId="0" fillId="0" borderId="0"/>
    <xf numFmtId="0" fontId="18" fillId="0" borderId="0">
      <alignment vertical="center"/>
    </xf>
    <xf numFmtId="0" fontId="19" fillId="0" borderId="0" applyNumberFormat="0" applyFill="0" applyBorder="0" applyAlignment="0" applyProtection="0"/>
    <xf numFmtId="9" fontId="20" fillId="0" borderId="0" applyFont="0" applyFill="0" applyBorder="0" applyAlignment="0" applyProtection="0"/>
    <xf numFmtId="44" fontId="20" fillId="0" borderId="0" applyFont="0" applyFill="0" applyBorder="0" applyAlignment="0" applyProtection="0"/>
  </cellStyleXfs>
  <cellXfs count="149">
    <xf numFmtId="0" fontId="0" fillId="0" borderId="0" xfId="0"/>
    <xf numFmtId="0" fontId="1" fillId="2" borderId="4" xfId="0" applyFont="1" applyFill="1" applyBorder="1" applyAlignment="1">
      <alignment horizontal="centerContinuous" vertical="center"/>
    </xf>
    <xf numFmtId="0" fontId="6" fillId="0" borderId="0" xfId="0" applyFont="1" applyAlignment="1">
      <alignment vertical="center"/>
    </xf>
    <xf numFmtId="0" fontId="6" fillId="0" borderId="12" xfId="0" applyFont="1" applyBorder="1" applyAlignment="1">
      <alignment horizontal="center" vertical="center"/>
    </xf>
    <xf numFmtId="0" fontId="6" fillId="0" borderId="12" xfId="0" applyFont="1" applyBorder="1" applyAlignment="1">
      <alignment vertical="center"/>
    </xf>
    <xf numFmtId="1" fontId="6" fillId="0" borderId="12" xfId="0" applyNumberFormat="1" applyFont="1" applyBorder="1" applyAlignment="1">
      <alignment horizontal="center" vertical="center"/>
    </xf>
    <xf numFmtId="0" fontId="6" fillId="0" borderId="11" xfId="0" applyFont="1" applyBorder="1" applyAlignment="1">
      <alignment vertical="center"/>
    </xf>
    <xf numFmtId="9" fontId="6" fillId="0" borderId="11" xfId="0" applyNumberFormat="1" applyFont="1" applyBorder="1" applyAlignment="1">
      <alignment horizontal="center" vertical="center"/>
    </xf>
    <xf numFmtId="0" fontId="6" fillId="0" borderId="18" xfId="0" applyFont="1" applyBorder="1" applyAlignment="1">
      <alignment horizontal="center" vertical="center"/>
    </xf>
    <xf numFmtId="167" fontId="6" fillId="0" borderId="10" xfId="0" applyNumberFormat="1" applyFont="1" applyBorder="1" applyAlignment="1">
      <alignment horizontal="center" vertical="center"/>
    </xf>
    <xf numFmtId="0" fontId="6" fillId="0" borderId="14" xfId="0" applyFont="1" applyBorder="1" applyAlignment="1">
      <alignment horizontal="center" vertical="center" wrapText="1"/>
    </xf>
    <xf numFmtId="0" fontId="6" fillId="0" borderId="13" xfId="0" applyFont="1" applyBorder="1" applyAlignment="1">
      <alignment horizontal="center" vertical="center"/>
    </xf>
    <xf numFmtId="0" fontId="6" fillId="0" borderId="19" xfId="0" applyFont="1" applyBorder="1" applyAlignment="1">
      <alignment vertical="center"/>
    </xf>
    <xf numFmtId="1" fontId="6" fillId="0" borderId="19" xfId="0" applyNumberFormat="1" applyFont="1" applyBorder="1" applyAlignment="1">
      <alignment horizontal="center" vertical="center"/>
    </xf>
    <xf numFmtId="1" fontId="6" fillId="0" borderId="11" xfId="0" applyNumberFormat="1" applyFont="1" applyBorder="1" applyAlignment="1">
      <alignment horizontal="center" vertical="center"/>
    </xf>
    <xf numFmtId="9" fontId="6" fillId="0" borderId="21" xfId="0" applyNumberFormat="1" applyFont="1" applyBorder="1" applyAlignment="1">
      <alignment horizontal="center" vertical="center"/>
    </xf>
    <xf numFmtId="1" fontId="6" fillId="0" borderId="21" xfId="0" applyNumberFormat="1" applyFont="1" applyBorder="1" applyAlignment="1">
      <alignment horizontal="center" vertical="center"/>
    </xf>
    <xf numFmtId="0" fontId="6" fillId="0" borderId="0" xfId="0" applyFont="1" applyAlignment="1">
      <alignment horizontal="center" vertical="center"/>
    </xf>
    <xf numFmtId="0" fontId="6" fillId="0" borderId="23"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7" borderId="7" xfId="0" applyFont="1" applyFill="1" applyBorder="1" applyAlignment="1">
      <alignment horizontal="center" vertical="center"/>
    </xf>
    <xf numFmtId="0" fontId="8" fillId="7" borderId="7" xfId="0" applyFont="1" applyFill="1" applyBorder="1" applyAlignment="1">
      <alignment horizontal="center" vertical="center"/>
    </xf>
    <xf numFmtId="166" fontId="11" fillId="0" borderId="7" xfId="0" applyNumberFormat="1" applyFont="1" applyBorder="1" applyAlignment="1">
      <alignment horizontal="center" vertical="center"/>
    </xf>
    <xf numFmtId="166" fontId="10" fillId="0" borderId="8" xfId="0" applyNumberFormat="1" applyFont="1" applyBorder="1" applyAlignment="1">
      <alignment horizontal="center" vertical="center"/>
    </xf>
    <xf numFmtId="166" fontId="10" fillId="8" borderId="24" xfId="0" applyNumberFormat="1" applyFont="1" applyFill="1" applyBorder="1" applyAlignment="1">
      <alignment horizontal="center" vertical="center"/>
    </xf>
    <xf numFmtId="0" fontId="4" fillId="3" borderId="1" xfId="0" applyFont="1" applyFill="1" applyBorder="1" applyAlignment="1">
      <alignment vertical="center"/>
    </xf>
    <xf numFmtId="167" fontId="4" fillId="3" borderId="2" xfId="0" applyNumberFormat="1" applyFont="1" applyFill="1" applyBorder="1" applyAlignment="1">
      <alignment vertical="center"/>
    </xf>
    <xf numFmtId="167" fontId="4" fillId="3" borderId="2" xfId="0" applyNumberFormat="1" applyFont="1" applyFill="1" applyBorder="1" applyAlignment="1">
      <alignment horizontal="center" vertical="center"/>
    </xf>
    <xf numFmtId="167" fontId="4" fillId="3" borderId="3" xfId="0" applyNumberFormat="1" applyFont="1" applyFill="1" applyBorder="1" applyAlignment="1">
      <alignment vertical="center"/>
    </xf>
    <xf numFmtId="165" fontId="16" fillId="4" borderId="0" xfId="0" applyNumberFormat="1" applyFont="1" applyFill="1" applyAlignment="1">
      <alignment vertical="center"/>
    </xf>
    <xf numFmtId="165" fontId="16" fillId="4" borderId="0" xfId="0" applyNumberFormat="1" applyFont="1" applyFill="1" applyAlignment="1">
      <alignment horizontal="center" vertical="center"/>
    </xf>
    <xf numFmtId="167" fontId="5" fillId="4" borderId="5" xfId="0" applyNumberFormat="1" applyFont="1" applyFill="1" applyBorder="1" applyAlignment="1">
      <alignment vertical="center"/>
    </xf>
    <xf numFmtId="0" fontId="3" fillId="0" borderId="2" xfId="0" applyFont="1" applyBorder="1" applyAlignment="1">
      <alignment horizontal="centerContinuous" vertical="center"/>
    </xf>
    <xf numFmtId="0" fontId="3" fillId="0" borderId="2" xfId="0" applyFont="1" applyBorder="1" applyAlignment="1">
      <alignment horizontal="center" vertical="center"/>
    </xf>
    <xf numFmtId="0" fontId="3" fillId="0" borderId="3" xfId="0" applyFont="1" applyBorder="1" applyAlignment="1">
      <alignment horizontal="centerContinuous" vertical="center"/>
    </xf>
    <xf numFmtId="0" fontId="3" fillId="0" borderId="4" xfId="0" applyFont="1" applyBorder="1" applyAlignment="1">
      <alignment horizontal="left" vertical="top"/>
    </xf>
    <xf numFmtId="0" fontId="3" fillId="0" borderId="0" xfId="0" applyFont="1" applyAlignment="1">
      <alignment horizontal="centerContinuous" vertical="center"/>
    </xf>
    <xf numFmtId="0" fontId="3" fillId="0" borderId="0" xfId="0" applyFont="1" applyAlignment="1">
      <alignment horizontal="center" vertical="center"/>
    </xf>
    <xf numFmtId="0" fontId="3" fillId="0" borderId="5" xfId="0" applyFont="1" applyBorder="1" applyAlignment="1">
      <alignment horizontal="centerContinuous" vertical="center"/>
    </xf>
    <xf numFmtId="0" fontId="3" fillId="0" borderId="4" xfId="0" applyFont="1" applyBorder="1"/>
    <xf numFmtId="0" fontId="3" fillId="0" borderId="15" xfId="0" applyFont="1" applyBorder="1"/>
    <xf numFmtId="0" fontId="6" fillId="0" borderId="16" xfId="0" applyFont="1" applyBorder="1" applyAlignment="1">
      <alignment vertical="center"/>
    </xf>
    <xf numFmtId="0" fontId="6" fillId="0" borderId="16" xfId="0" applyFont="1" applyBorder="1" applyAlignment="1">
      <alignment horizontal="center" vertical="center"/>
    </xf>
    <xf numFmtId="0" fontId="6" fillId="0" borderId="17" xfId="0" applyFont="1" applyBorder="1" applyAlignment="1">
      <alignment vertical="center"/>
    </xf>
    <xf numFmtId="0" fontId="10" fillId="0" borderId="0" xfId="0" applyFont="1" applyAlignment="1">
      <alignment horizontal="center" vertical="center"/>
    </xf>
    <xf numFmtId="0" fontId="10" fillId="0" borderId="0" xfId="0" applyFont="1" applyAlignment="1">
      <alignment vertical="center"/>
    </xf>
    <xf numFmtId="0" fontId="6" fillId="0" borderId="20" xfId="0" applyFont="1" applyBorder="1" applyAlignment="1">
      <alignment horizontal="center" vertical="center" wrapText="1"/>
    </xf>
    <xf numFmtId="0" fontId="4" fillId="3" borderId="7" xfId="0" applyFont="1" applyFill="1" applyBorder="1" applyAlignment="1">
      <alignment horizontal="right" vertical="center"/>
    </xf>
    <xf numFmtId="166" fontId="8" fillId="5" borderId="8" xfId="0" applyNumberFormat="1" applyFont="1" applyFill="1" applyBorder="1" applyAlignment="1">
      <alignment vertical="center"/>
    </xf>
    <xf numFmtId="0" fontId="6" fillId="0" borderId="10" xfId="0" applyFont="1" applyBorder="1" applyAlignment="1">
      <alignment horizontal="center" vertical="center"/>
    </xf>
    <xf numFmtId="0" fontId="15" fillId="9" borderId="6" xfId="0" applyFont="1" applyFill="1" applyBorder="1" applyAlignment="1">
      <alignment horizontal="center" vertical="center"/>
    </xf>
    <xf numFmtId="0" fontId="14" fillId="9" borderId="7" xfId="0" applyFont="1" applyFill="1" applyBorder="1" applyAlignment="1">
      <alignment horizontal="center" vertical="center"/>
    </xf>
    <xf numFmtId="0" fontId="4" fillId="3" borderId="4" xfId="0" applyFont="1" applyFill="1" applyBorder="1" applyAlignment="1">
      <alignment vertical="center"/>
    </xf>
    <xf numFmtId="167" fontId="4" fillId="3" borderId="5" xfId="0" applyNumberFormat="1" applyFont="1" applyFill="1" applyBorder="1" applyAlignment="1">
      <alignment vertical="center"/>
    </xf>
    <xf numFmtId="9" fontId="4" fillId="3" borderId="0" xfId="0" applyNumberFormat="1" applyFont="1" applyFill="1" applyAlignment="1">
      <alignment vertical="center" wrapText="1"/>
    </xf>
    <xf numFmtId="9" fontId="4" fillId="3" borderId="0" xfId="0" applyNumberFormat="1" applyFont="1" applyFill="1" applyAlignment="1">
      <alignment horizontal="center" vertical="center"/>
    </xf>
    <xf numFmtId="165" fontId="6" fillId="3" borderId="0" xfId="0" applyNumberFormat="1" applyFont="1" applyFill="1" applyAlignment="1">
      <alignment horizontal="center" vertical="center"/>
    </xf>
    <xf numFmtId="9" fontId="6" fillId="3" borderId="0" xfId="0" applyNumberFormat="1" applyFont="1" applyFill="1" applyAlignment="1">
      <alignment horizontal="center" vertical="center"/>
    </xf>
    <xf numFmtId="0" fontId="4" fillId="3" borderId="2" xfId="0" applyFont="1" applyFill="1" applyBorder="1" applyAlignment="1">
      <alignment vertical="center"/>
    </xf>
    <xf numFmtId="0" fontId="4" fillId="3" borderId="0" xfId="0" applyFont="1" applyFill="1" applyAlignment="1">
      <alignment vertical="center"/>
    </xf>
    <xf numFmtId="0" fontId="5" fillId="4" borderId="0" xfId="0" applyFont="1" applyFill="1" applyAlignment="1">
      <alignment horizontal="left" vertical="center"/>
    </xf>
    <xf numFmtId="0" fontId="14" fillId="6" borderId="2" xfId="0" applyFont="1" applyFill="1" applyBorder="1" applyAlignment="1">
      <alignment horizontal="left" vertical="center"/>
    </xf>
    <xf numFmtId="0" fontId="14" fillId="9" borderId="7" xfId="0" applyFont="1" applyFill="1" applyBorder="1" applyAlignment="1">
      <alignment horizontal="center" vertical="center" wrapText="1"/>
    </xf>
    <xf numFmtId="0" fontId="6" fillId="0" borderId="6" xfId="0" applyFont="1" applyBorder="1" applyAlignment="1">
      <alignment vertical="center"/>
    </xf>
    <xf numFmtId="0" fontId="6" fillId="0" borderId="7" xfId="0" applyFont="1" applyBorder="1" applyAlignment="1">
      <alignment vertical="center"/>
    </xf>
    <xf numFmtId="0" fontId="6" fillId="0" borderId="8" xfId="0" applyFont="1" applyBorder="1" applyAlignment="1">
      <alignment vertical="center"/>
    </xf>
    <xf numFmtId="2" fontId="6" fillId="0" borderId="12" xfId="0" applyNumberFormat="1" applyFont="1" applyBorder="1" applyAlignment="1">
      <alignment horizontal="center" vertical="center"/>
    </xf>
    <xf numFmtId="0" fontId="21" fillId="10" borderId="12" xfId="0" applyFont="1" applyFill="1" applyBorder="1" applyAlignment="1">
      <alignment horizontal="center" vertical="center"/>
    </xf>
    <xf numFmtId="1" fontId="4" fillId="0" borderId="12" xfId="0" applyNumberFormat="1" applyFont="1" applyBorder="1" applyAlignment="1">
      <alignment horizontal="center" vertical="center"/>
    </xf>
    <xf numFmtId="9" fontId="4" fillId="0" borderId="12" xfId="0" applyNumberFormat="1" applyFont="1" applyBorder="1" applyAlignment="1">
      <alignment horizontal="center" vertical="center"/>
    </xf>
    <xf numFmtId="9" fontId="4" fillId="0" borderId="11" xfId="0" applyNumberFormat="1" applyFont="1" applyBorder="1" applyAlignment="1">
      <alignment horizontal="center" vertical="center"/>
    </xf>
    <xf numFmtId="9" fontId="6" fillId="0" borderId="12" xfId="0" applyNumberFormat="1" applyFont="1" applyBorder="1" applyAlignment="1">
      <alignment horizontal="center" vertical="center"/>
    </xf>
    <xf numFmtId="0" fontId="4" fillId="0" borderId="0" xfId="0" applyFont="1" applyAlignment="1">
      <alignment vertical="center"/>
    </xf>
    <xf numFmtId="0" fontId="4" fillId="0" borderId="25" xfId="0" applyFont="1" applyBorder="1" applyAlignment="1">
      <alignment horizontal="center" vertical="center"/>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7" xfId="0" applyFont="1" applyBorder="1" applyAlignment="1">
      <alignment horizontal="center" vertical="center" wrapText="1"/>
    </xf>
    <xf numFmtId="0" fontId="4" fillId="0" borderId="7" xfId="0" applyFont="1" applyBorder="1" applyAlignment="1">
      <alignment vertical="center"/>
    </xf>
    <xf numFmtId="0" fontId="5" fillId="0" borderId="0" xfId="0" applyFont="1" applyAlignment="1">
      <alignment horizontal="left" vertical="top"/>
    </xf>
    <xf numFmtId="0" fontId="5" fillId="0" borderId="0" xfId="0" applyFont="1"/>
    <xf numFmtId="0" fontId="5" fillId="0" borderId="16" xfId="0" applyFont="1" applyBorder="1"/>
    <xf numFmtId="0" fontId="6" fillId="2" borderId="4" xfId="0" applyFont="1" applyFill="1" applyBorder="1" applyAlignment="1">
      <alignment horizontal="left" vertical="center"/>
    </xf>
    <xf numFmtId="0" fontId="3" fillId="2" borderId="4" xfId="0" applyFont="1" applyFill="1" applyBorder="1" applyAlignment="1">
      <alignment horizontal="left" vertical="center"/>
    </xf>
    <xf numFmtId="0" fontId="3" fillId="4" borderId="4" xfId="0" applyFont="1" applyFill="1" applyBorder="1" applyAlignment="1">
      <alignment horizontal="left" vertical="center"/>
    </xf>
    <xf numFmtId="0" fontId="15" fillId="6" borderId="1" xfId="0" applyFont="1" applyFill="1" applyBorder="1" applyAlignment="1">
      <alignment horizontal="left" vertical="center"/>
    </xf>
    <xf numFmtId="0" fontId="0" fillId="0" borderId="12" xfId="0" applyBorder="1"/>
    <xf numFmtId="0" fontId="22" fillId="0" borderId="12" xfId="0" applyFont="1" applyBorder="1" applyAlignment="1">
      <alignment horizontal="left" vertical="center" wrapText="1"/>
    </xf>
    <xf numFmtId="0" fontId="22" fillId="0" borderId="12" xfId="0" applyFont="1" applyBorder="1" applyAlignment="1">
      <alignment horizontal="center" vertical="center"/>
    </xf>
    <xf numFmtId="0" fontId="22" fillId="0" borderId="12" xfId="0" applyFont="1" applyBorder="1" applyAlignment="1">
      <alignment horizontal="left" vertical="center"/>
    </xf>
    <xf numFmtId="0" fontId="23" fillId="0" borderId="12" xfId="0" applyFont="1" applyBorder="1" applyAlignment="1">
      <alignment horizontal="left" vertical="center"/>
    </xf>
    <xf numFmtId="0" fontId="24" fillId="0" borderId="12" xfId="0" applyFont="1" applyBorder="1" applyAlignment="1">
      <alignment horizontal="center" vertical="center"/>
    </xf>
    <xf numFmtId="0" fontId="2" fillId="11" borderId="1" xfId="0" applyFont="1" applyFill="1" applyBorder="1" applyAlignment="1">
      <alignment horizontal="centerContinuous" vertical="center"/>
    </xf>
    <xf numFmtId="0" fontId="2" fillId="11" borderId="2" xfId="0" applyFont="1" applyFill="1" applyBorder="1" applyAlignment="1">
      <alignment horizontal="centerContinuous" vertical="center"/>
    </xf>
    <xf numFmtId="0" fontId="2" fillId="11" borderId="2" xfId="0" applyFont="1" applyFill="1" applyBorder="1" applyAlignment="1">
      <alignment horizontal="center" vertical="center"/>
    </xf>
    <xf numFmtId="0" fontId="13" fillId="11" borderId="2" xfId="0" applyFont="1" applyFill="1" applyBorder="1" applyAlignment="1">
      <alignment horizontal="center" vertical="center"/>
    </xf>
    <xf numFmtId="0" fontId="17" fillId="11" borderId="6" xfId="0" applyFont="1" applyFill="1" applyBorder="1" applyAlignment="1">
      <alignment horizontal="center" vertical="center"/>
    </xf>
    <xf numFmtId="0" fontId="17" fillId="11" borderId="7" xfId="0" applyFont="1" applyFill="1" applyBorder="1" applyAlignment="1">
      <alignment horizontal="center" vertical="center" wrapText="1"/>
    </xf>
    <xf numFmtId="0" fontId="17" fillId="11" borderId="7" xfId="0" applyFont="1" applyFill="1" applyBorder="1" applyAlignment="1">
      <alignment horizontal="center" vertical="center"/>
    </xf>
    <xf numFmtId="0" fontId="17" fillId="11" borderId="8" xfId="0" applyFont="1" applyFill="1" applyBorder="1" applyAlignment="1">
      <alignment horizontal="center" vertical="center"/>
    </xf>
    <xf numFmtId="0" fontId="4" fillId="11" borderId="2" xfId="0" applyFont="1" applyFill="1" applyBorder="1" applyAlignment="1">
      <alignment vertical="center"/>
    </xf>
    <xf numFmtId="0" fontId="5" fillId="11" borderId="3" xfId="0" applyFont="1" applyFill="1" applyBorder="1" applyAlignment="1">
      <alignment horizontal="centerContinuous" vertical="center"/>
    </xf>
    <xf numFmtId="0" fontId="19" fillId="2" borderId="0" xfId="2" applyFill="1" applyBorder="1" applyAlignment="1">
      <alignment horizontal="left" vertical="center"/>
    </xf>
    <xf numFmtId="0" fontId="3" fillId="2" borderId="5" xfId="0" applyFont="1" applyFill="1" applyBorder="1" applyAlignment="1">
      <alignment horizontal="centerContinuous" vertical="center"/>
    </xf>
    <xf numFmtId="164" fontId="5" fillId="2" borderId="17" xfId="0" applyNumberFormat="1" applyFont="1" applyFill="1" applyBorder="1" applyAlignment="1">
      <alignment horizontal="left" vertical="center"/>
    </xf>
    <xf numFmtId="166" fontId="6" fillId="0" borderId="9" xfId="0" applyNumberFormat="1" applyFont="1" applyBorder="1" applyAlignment="1">
      <alignment vertical="center"/>
    </xf>
    <xf numFmtId="166" fontId="6" fillId="0" borderId="22" xfId="0" applyNumberFormat="1" applyFont="1" applyBorder="1" applyAlignment="1">
      <alignment vertical="center"/>
    </xf>
    <xf numFmtId="166" fontId="6" fillId="0" borderId="29" xfId="0" applyNumberFormat="1" applyFont="1" applyBorder="1" applyAlignment="1">
      <alignment vertical="center"/>
    </xf>
    <xf numFmtId="0" fontId="4" fillId="0" borderId="30" xfId="0" applyFont="1" applyBorder="1" applyAlignment="1">
      <alignment vertical="center" wrapText="1"/>
    </xf>
    <xf numFmtId="0" fontId="4" fillId="0" borderId="21" xfId="0" applyFont="1" applyBorder="1" applyAlignment="1">
      <alignment vertical="center" wrapText="1"/>
    </xf>
    <xf numFmtId="0" fontId="4" fillId="0" borderId="28" xfId="0" applyFont="1" applyBorder="1" applyAlignment="1">
      <alignment vertical="center" wrapText="1"/>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15" fillId="9" borderId="7" xfId="0" applyFont="1" applyFill="1" applyBorder="1" applyAlignment="1">
      <alignment horizontal="center" vertical="center"/>
    </xf>
    <xf numFmtId="0" fontId="15" fillId="9" borderId="8" xfId="0" applyFont="1" applyFill="1" applyBorder="1" applyAlignment="1">
      <alignment horizontal="center" vertical="center"/>
    </xf>
    <xf numFmtId="166" fontId="6" fillId="0" borderId="5" xfId="0" applyNumberFormat="1" applyFont="1" applyBorder="1" applyAlignment="1">
      <alignment horizontal="center" vertical="center"/>
    </xf>
    <xf numFmtId="0" fontId="4" fillId="2" borderId="0" xfId="0" applyFont="1" applyFill="1" applyBorder="1" applyAlignment="1">
      <alignment horizontal="left" vertical="center"/>
    </xf>
    <xf numFmtId="0" fontId="2" fillId="2" borderId="0" xfId="0" applyFont="1" applyFill="1" applyBorder="1" applyAlignment="1">
      <alignment horizontal="center" vertical="center"/>
    </xf>
    <xf numFmtId="0" fontId="6" fillId="2" borderId="0" xfId="0" applyFont="1" applyFill="1" applyBorder="1" applyAlignment="1">
      <alignment vertical="center"/>
    </xf>
    <xf numFmtId="0" fontId="9" fillId="2" borderId="0" xfId="0" applyFont="1" applyFill="1" applyBorder="1" applyAlignment="1">
      <alignment horizontal="center" vertical="center"/>
    </xf>
    <xf numFmtId="0" fontId="12" fillId="2" borderId="0" xfId="0" applyFont="1" applyFill="1" applyBorder="1" applyAlignment="1">
      <alignment horizontal="right" vertical="center"/>
    </xf>
    <xf numFmtId="0" fontId="5" fillId="2" borderId="0" xfId="0" applyFont="1" applyFill="1" applyBorder="1" applyAlignment="1">
      <alignment horizontal="center" vertical="center"/>
    </xf>
    <xf numFmtId="0" fontId="2" fillId="2" borderId="0" xfId="0" applyFont="1" applyFill="1" applyBorder="1" applyAlignment="1">
      <alignment horizontal="centerContinuous" vertical="center"/>
    </xf>
    <xf numFmtId="0" fontId="13" fillId="2" borderId="0" xfId="0" applyFont="1" applyFill="1" applyBorder="1" applyAlignment="1">
      <alignment horizontal="right" vertical="center"/>
    </xf>
    <xf numFmtId="0" fontId="5" fillId="2" borderId="0" xfId="0" applyFont="1" applyFill="1" applyBorder="1" applyAlignment="1">
      <alignment horizontal="left" vertical="center"/>
    </xf>
    <xf numFmtId="0" fontId="5" fillId="2" borderId="0" xfId="0" applyFont="1" applyFill="1" applyBorder="1" applyAlignment="1">
      <alignment horizontal="right" vertical="center"/>
    </xf>
    <xf numFmtId="164" fontId="5" fillId="2" borderId="0" xfId="0" applyNumberFormat="1" applyFont="1" applyFill="1" applyBorder="1" applyAlignment="1">
      <alignment horizontal="left" vertical="center"/>
    </xf>
    <xf numFmtId="0" fontId="1" fillId="2" borderId="0" xfId="0" applyFont="1" applyFill="1" applyBorder="1" applyAlignment="1">
      <alignment horizontal="center" vertical="center" wrapText="1"/>
    </xf>
    <xf numFmtId="0" fontId="6" fillId="0" borderId="31" xfId="0" applyFont="1" applyBorder="1" applyAlignment="1">
      <alignment horizontal="center" vertical="center" wrapText="1"/>
    </xf>
    <xf numFmtId="0" fontId="23" fillId="0" borderId="32" xfId="0" applyFont="1" applyBorder="1" applyAlignment="1">
      <alignment horizontal="left" vertical="center"/>
    </xf>
    <xf numFmtId="0" fontId="0" fillId="0" borderId="32" xfId="0" applyBorder="1"/>
    <xf numFmtId="9" fontId="6" fillId="0" borderId="32" xfId="0" applyNumberFormat="1" applyFont="1" applyBorder="1" applyAlignment="1">
      <alignment horizontal="center" vertical="center"/>
    </xf>
    <xf numFmtId="1" fontId="6" fillId="0" borderId="32" xfId="0" applyNumberFormat="1" applyFont="1" applyBorder="1" applyAlignment="1">
      <alignment horizontal="center" vertical="center"/>
    </xf>
    <xf numFmtId="167" fontId="6" fillId="0" borderId="33" xfId="0" applyNumberFormat="1" applyFont="1" applyBorder="1" applyAlignment="1">
      <alignment horizontal="center" vertical="center"/>
    </xf>
    <xf numFmtId="166" fontId="10" fillId="8" borderId="34" xfId="0" applyNumberFormat="1" applyFont="1" applyFill="1" applyBorder="1" applyAlignment="1">
      <alignment horizontal="center" vertical="center"/>
    </xf>
    <xf numFmtId="0" fontId="24" fillId="0" borderId="32" xfId="0" applyFont="1" applyBorder="1" applyAlignment="1">
      <alignment horizontal="center" vertical="center"/>
    </xf>
    <xf numFmtId="9" fontId="4" fillId="0" borderId="32" xfId="0" applyNumberFormat="1" applyFont="1" applyBorder="1" applyAlignment="1">
      <alignment horizontal="center" vertical="center"/>
    </xf>
    <xf numFmtId="1" fontId="4" fillId="0" borderId="32" xfId="0" applyNumberFormat="1" applyFont="1" applyBorder="1" applyAlignment="1">
      <alignment horizontal="center" vertical="center"/>
    </xf>
    <xf numFmtId="9" fontId="4" fillId="0" borderId="28" xfId="0" applyNumberFormat="1" applyFont="1" applyBorder="1" applyAlignment="1">
      <alignment horizontal="center" vertical="center"/>
    </xf>
    <xf numFmtId="0" fontId="22" fillId="0" borderId="32" xfId="0" applyFont="1" applyBorder="1" applyAlignment="1">
      <alignment horizontal="left" vertical="center"/>
    </xf>
    <xf numFmtId="0" fontId="22" fillId="0" borderId="32" xfId="0" applyFont="1" applyBorder="1" applyAlignment="1">
      <alignment horizontal="center" vertical="center"/>
    </xf>
    <xf numFmtId="2" fontId="6" fillId="0" borderId="32" xfId="0" applyNumberFormat="1" applyFont="1" applyBorder="1" applyAlignment="1">
      <alignment horizontal="center" vertical="center"/>
    </xf>
    <xf numFmtId="9" fontId="6" fillId="0" borderId="28" xfId="0" applyNumberFormat="1" applyFont="1" applyBorder="1" applyAlignment="1">
      <alignment horizontal="center" vertical="center"/>
    </xf>
    <xf numFmtId="1" fontId="6" fillId="0" borderId="28" xfId="0" applyNumberFormat="1" applyFont="1" applyBorder="1" applyAlignment="1">
      <alignment horizontal="center" vertical="center"/>
    </xf>
    <xf numFmtId="0" fontId="6" fillId="0" borderId="10" xfId="0" applyFont="1" applyBorder="1" applyAlignment="1">
      <alignment horizontal="center" vertical="center" wrapText="1"/>
    </xf>
    <xf numFmtId="0" fontId="4" fillId="0" borderId="16" xfId="0" applyFont="1" applyBorder="1" applyAlignment="1">
      <alignment vertical="center"/>
    </xf>
    <xf numFmtId="165" fontId="6" fillId="3" borderId="0" xfId="0" applyNumberFormat="1" applyFont="1" applyFill="1" applyAlignment="1">
      <alignment vertical="center"/>
    </xf>
    <xf numFmtId="9" fontId="6" fillId="3" borderId="0" xfId="0" applyNumberFormat="1" applyFont="1" applyFill="1" applyAlignment="1">
      <alignment vertical="center"/>
    </xf>
  </cellXfs>
  <cellStyles count="5">
    <cellStyle name="Currency 2" xfId="4" xr:uid="{00000000-0005-0000-0000-000001000000}"/>
    <cellStyle name="Hyperlink" xfId="2" builtinId="8"/>
    <cellStyle name="Normal" xfId="0" builtinId="0"/>
    <cellStyle name="Normal 3" xfId="1" xr:uid="{00000000-0005-0000-0000-000004000000}"/>
    <cellStyle name="Percent 2" xfId="3" xr:uid="{00000000-0005-0000-0000-000006000000}"/>
  </cellStyles>
  <dxfs count="0"/>
  <tableStyles count="0" defaultTableStyle="TableStyleMedium2" defaultPivotStyle="PivotStyleLight16"/>
  <colors>
    <mruColors>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479286</xdr:colOff>
      <xdr:row>1</xdr:row>
      <xdr:rowOff>32683</xdr:rowOff>
    </xdr:from>
    <xdr:to>
      <xdr:col>10</xdr:col>
      <xdr:colOff>1285502</xdr:colOff>
      <xdr:row>5</xdr:row>
      <xdr:rowOff>31982</xdr:rowOff>
    </xdr:to>
    <xdr:pic>
      <xdr:nvPicPr>
        <xdr:cNvPr id="3" name="Picture 2">
          <a:extLst>
            <a:ext uri="{FF2B5EF4-FFF2-40B4-BE49-F238E27FC236}">
              <a16:creationId xmlns:a16="http://schemas.microsoft.com/office/drawing/2014/main" id="{C2FE2B6E-3642-C90E-5D1C-060B65550A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11442" y="235089"/>
          <a:ext cx="2354029" cy="808924"/>
        </a:xfrm>
        <a:prstGeom prst="rect">
          <a:avLst/>
        </a:prstGeom>
      </xdr:spPr>
    </xdr:pic>
    <xdr:clientData/>
  </xdr:twoCellAnchor>
  <xdr:oneCellAnchor>
    <xdr:from>
      <xdr:col>8</xdr:col>
      <xdr:colOff>479286</xdr:colOff>
      <xdr:row>40</xdr:row>
      <xdr:rowOff>32683</xdr:rowOff>
    </xdr:from>
    <xdr:ext cx="2354029" cy="808924"/>
    <xdr:pic>
      <xdr:nvPicPr>
        <xdr:cNvPr id="2" name="Picture 1">
          <a:extLst>
            <a:ext uri="{FF2B5EF4-FFF2-40B4-BE49-F238E27FC236}">
              <a16:creationId xmlns:a16="http://schemas.microsoft.com/office/drawing/2014/main" id="{A83EDEC2-7465-4ED0-A39E-43686144DD0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11442" y="235089"/>
          <a:ext cx="2354029" cy="808924"/>
        </a:xfrm>
        <a:prstGeom prst="rect">
          <a:avLst/>
        </a:prstGeom>
      </xdr:spPr>
    </xdr:pic>
    <xdr:clientData/>
  </xdr:oneCellAnchor>
  <xdr:oneCellAnchor>
    <xdr:from>
      <xdr:col>8</xdr:col>
      <xdr:colOff>479286</xdr:colOff>
      <xdr:row>77</xdr:row>
      <xdr:rowOff>32683</xdr:rowOff>
    </xdr:from>
    <xdr:ext cx="2354029" cy="808924"/>
    <xdr:pic>
      <xdr:nvPicPr>
        <xdr:cNvPr id="4" name="Picture 3">
          <a:extLst>
            <a:ext uri="{FF2B5EF4-FFF2-40B4-BE49-F238E27FC236}">
              <a16:creationId xmlns:a16="http://schemas.microsoft.com/office/drawing/2014/main" id="{70B268A7-B1C5-4CEC-997F-4BF68C05F7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11442" y="9379089"/>
          <a:ext cx="2354029" cy="808924"/>
        </a:xfrm>
        <a:prstGeom prst="rect">
          <a:avLst/>
        </a:prstGeom>
      </xdr:spPr>
    </xdr:pic>
    <xdr:clientData/>
  </xdr:oneCellAnchor>
  <xdr:oneCellAnchor>
    <xdr:from>
      <xdr:col>8</xdr:col>
      <xdr:colOff>479286</xdr:colOff>
      <xdr:row>110</xdr:row>
      <xdr:rowOff>32683</xdr:rowOff>
    </xdr:from>
    <xdr:ext cx="2354029" cy="808924"/>
    <xdr:pic>
      <xdr:nvPicPr>
        <xdr:cNvPr id="5" name="Picture 4">
          <a:extLst>
            <a:ext uri="{FF2B5EF4-FFF2-40B4-BE49-F238E27FC236}">
              <a16:creationId xmlns:a16="http://schemas.microsoft.com/office/drawing/2014/main" id="{4E2092AF-83D6-45BB-97B2-428E3A9F17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11442" y="18058746"/>
          <a:ext cx="2354029" cy="808924"/>
        </a:xfrm>
        <a:prstGeom prst="rect">
          <a:avLst/>
        </a:prstGeom>
      </xdr:spPr>
    </xdr:pic>
    <xdr:clientData/>
  </xdr:oneCellAnchor>
  <xdr:oneCellAnchor>
    <xdr:from>
      <xdr:col>8</xdr:col>
      <xdr:colOff>479286</xdr:colOff>
      <xdr:row>150</xdr:row>
      <xdr:rowOff>32683</xdr:rowOff>
    </xdr:from>
    <xdr:ext cx="2354029" cy="808924"/>
    <xdr:pic>
      <xdr:nvPicPr>
        <xdr:cNvPr id="6" name="Picture 5">
          <a:extLst>
            <a:ext uri="{FF2B5EF4-FFF2-40B4-BE49-F238E27FC236}">
              <a16:creationId xmlns:a16="http://schemas.microsoft.com/office/drawing/2014/main" id="{64DCBD52-5866-47B9-A882-36C1C16DEE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11442" y="26976527"/>
          <a:ext cx="2354029" cy="808924"/>
        </a:xfrm>
        <a:prstGeom prst="rect">
          <a:avLst/>
        </a:prstGeom>
      </xdr:spPr>
    </xdr:pic>
    <xdr:clientData/>
  </xdr:oneCellAnchor>
  <xdr:oneCellAnchor>
    <xdr:from>
      <xdr:col>8</xdr:col>
      <xdr:colOff>479286</xdr:colOff>
      <xdr:row>187</xdr:row>
      <xdr:rowOff>32683</xdr:rowOff>
    </xdr:from>
    <xdr:ext cx="2354029" cy="808924"/>
    <xdr:pic>
      <xdr:nvPicPr>
        <xdr:cNvPr id="7" name="Picture 6">
          <a:extLst>
            <a:ext uri="{FF2B5EF4-FFF2-40B4-BE49-F238E27FC236}">
              <a16:creationId xmlns:a16="http://schemas.microsoft.com/office/drawing/2014/main" id="{21D9EF55-151F-449F-B580-6044203737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11442" y="36263402"/>
          <a:ext cx="2354029" cy="808924"/>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estimate@msbestimating.com" TargetMode="External"/><Relationship Id="rId13" Type="http://schemas.openxmlformats.org/officeDocument/2006/relationships/printerSettings" Target="../printerSettings/printerSettings1.bin"/><Relationship Id="rId3" Type="http://schemas.openxmlformats.org/officeDocument/2006/relationships/hyperlink" Target="http://www.msbestimating.com/" TargetMode="External"/><Relationship Id="rId7" Type="http://schemas.openxmlformats.org/officeDocument/2006/relationships/hyperlink" Target="http://www.msbestimating.com/" TargetMode="External"/><Relationship Id="rId12" Type="http://schemas.openxmlformats.org/officeDocument/2006/relationships/hyperlink" Target="mailto:estimate@msbestimating.com" TargetMode="External"/><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11" Type="http://schemas.openxmlformats.org/officeDocument/2006/relationships/hyperlink" Target="http://www.msbestimating.com/" TargetMode="External"/><Relationship Id="rId5" Type="http://schemas.openxmlformats.org/officeDocument/2006/relationships/hyperlink" Target="http://www.msbestimating.com/" TargetMode="External"/><Relationship Id="rId10" Type="http://schemas.openxmlformats.org/officeDocument/2006/relationships/hyperlink" Target="mailto:estimate@msbestimating.com" TargetMode="External"/><Relationship Id="rId4" Type="http://schemas.openxmlformats.org/officeDocument/2006/relationships/hyperlink" Target="mailto:estimate@msbestimating.com" TargetMode="External"/><Relationship Id="rId9" Type="http://schemas.openxmlformats.org/officeDocument/2006/relationships/hyperlink" Target="http://www.msbestimating.com/"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27"/>
  <sheetViews>
    <sheetView showGridLines="0" tabSelected="1" view="pageBreakPreview" topLeftCell="A211" zoomScaleNormal="115" zoomScaleSheetLayoutView="100" workbookViewId="0">
      <selection activeCell="C238" sqref="C238"/>
    </sheetView>
  </sheetViews>
  <sheetFormatPr defaultColWidth="9.140625" defaultRowHeight="15.75"/>
  <cols>
    <col min="1" max="1" width="7.7109375" style="2" customWidth="1"/>
    <col min="2" max="2" width="12.7109375" style="73" customWidth="1"/>
    <col min="3" max="3" width="65.7109375" style="2" bestFit="1" customWidth="1"/>
    <col min="4" max="4" width="10" style="17" bestFit="1" customWidth="1"/>
    <col min="5" max="5" width="9.5703125" style="17" customWidth="1"/>
    <col min="6" max="6" width="13.140625" style="17" customWidth="1"/>
    <col min="7" max="7" width="10.85546875" style="17" customWidth="1"/>
    <col min="8" max="8" width="14.5703125" style="17" customWidth="1"/>
    <col min="9" max="9" width="10.85546875" style="45" bestFit="1" customWidth="1"/>
    <col min="10" max="10" width="12.28515625" style="46" customWidth="1"/>
    <col min="11" max="11" width="21.7109375" style="2" customWidth="1"/>
    <col min="12" max="16384" width="9.140625" style="2"/>
  </cols>
  <sheetData>
    <row r="1" spans="1:11">
      <c r="A1" s="93"/>
      <c r="B1" s="94"/>
      <c r="C1" s="95"/>
      <c r="D1" s="101"/>
      <c r="E1" s="96"/>
      <c r="F1" s="96"/>
      <c r="G1" s="96"/>
      <c r="H1" s="96"/>
      <c r="I1" s="96"/>
      <c r="J1" s="96"/>
      <c r="K1" s="102"/>
    </row>
    <row r="2" spans="1:11">
      <c r="A2" s="83" t="s">
        <v>40</v>
      </c>
      <c r="B2" s="117"/>
      <c r="C2" s="118"/>
      <c r="D2" s="119"/>
      <c r="E2" s="120"/>
      <c r="F2" s="120"/>
      <c r="G2" s="103" t="s">
        <v>32</v>
      </c>
      <c r="H2" s="120"/>
      <c r="I2" s="120"/>
      <c r="J2" s="121"/>
      <c r="K2" s="104"/>
    </row>
    <row r="3" spans="1:11">
      <c r="A3" s="83" t="s">
        <v>37</v>
      </c>
      <c r="B3" s="117"/>
      <c r="C3" s="122"/>
      <c r="D3" s="119"/>
      <c r="E3" s="120"/>
      <c r="F3" s="120"/>
      <c r="G3" s="103" t="s">
        <v>33</v>
      </c>
      <c r="H3" s="120"/>
      <c r="I3" s="120"/>
      <c r="J3" s="103"/>
      <c r="K3" s="104"/>
    </row>
    <row r="4" spans="1:11">
      <c r="A4" s="1"/>
      <c r="B4" s="123"/>
      <c r="C4" s="118"/>
      <c r="D4" s="119"/>
      <c r="E4" s="120"/>
      <c r="F4" s="120"/>
      <c r="G4" s="124"/>
      <c r="H4" s="120"/>
      <c r="I4" s="120"/>
      <c r="J4" s="103"/>
      <c r="K4" s="104"/>
    </row>
    <row r="5" spans="1:11">
      <c r="A5" s="84" t="s">
        <v>39</v>
      </c>
      <c r="B5" s="125"/>
      <c r="C5" s="126"/>
      <c r="D5" s="119"/>
      <c r="E5" s="120"/>
      <c r="F5" s="120"/>
      <c r="G5" s="127">
        <f ca="1">TODAY()</f>
        <v>46151</v>
      </c>
      <c r="H5" s="120"/>
      <c r="I5" s="120"/>
      <c r="J5" s="124"/>
      <c r="K5" s="104"/>
    </row>
    <row r="6" spans="1:11" ht="16.5" thickBot="1">
      <c r="A6" s="112"/>
      <c r="B6" s="113"/>
      <c r="C6" s="113"/>
      <c r="D6" s="119"/>
      <c r="E6" s="128"/>
      <c r="F6" s="120"/>
      <c r="G6" s="120"/>
      <c r="H6" s="120"/>
      <c r="I6" s="120"/>
      <c r="J6" s="127"/>
      <c r="K6" s="105"/>
    </row>
    <row r="7" spans="1:11" ht="24.75" thickBot="1">
      <c r="A7" s="97" t="s">
        <v>3</v>
      </c>
      <c r="B7" s="98" t="s">
        <v>34</v>
      </c>
      <c r="C7" s="99" t="s">
        <v>0</v>
      </c>
      <c r="D7" s="99" t="s">
        <v>4</v>
      </c>
      <c r="E7" s="99" t="s">
        <v>5</v>
      </c>
      <c r="F7" s="98" t="s">
        <v>6</v>
      </c>
      <c r="G7" s="99" t="s">
        <v>7</v>
      </c>
      <c r="H7" s="99" t="s">
        <v>41</v>
      </c>
      <c r="I7" s="98" t="s">
        <v>42</v>
      </c>
      <c r="J7" s="99" t="s">
        <v>1</v>
      </c>
      <c r="K7" s="100" t="s">
        <v>8</v>
      </c>
    </row>
    <row r="8" spans="1:11" ht="16.5" thickBot="1">
      <c r="A8" s="51"/>
      <c r="B8" s="63" t="s">
        <v>35</v>
      </c>
      <c r="C8" s="52" t="s">
        <v>9</v>
      </c>
      <c r="D8" s="114"/>
      <c r="E8" s="114"/>
      <c r="F8" s="114"/>
      <c r="G8" s="114"/>
      <c r="H8" s="114"/>
      <c r="I8" s="114"/>
      <c r="J8" s="114"/>
      <c r="K8" s="115"/>
    </row>
    <row r="9" spans="1:11">
      <c r="A9" s="50">
        <v>1</v>
      </c>
      <c r="B9" s="74"/>
      <c r="C9" s="6" t="s">
        <v>16</v>
      </c>
      <c r="D9" s="5">
        <v>1</v>
      </c>
      <c r="E9" s="7">
        <v>0</v>
      </c>
      <c r="F9" s="14">
        <f>(1+E9)*D9</f>
        <v>1</v>
      </c>
      <c r="G9" s="8" t="s">
        <v>10</v>
      </c>
      <c r="H9" s="9">
        <v>0</v>
      </c>
      <c r="I9" s="9">
        <v>0</v>
      </c>
      <c r="J9" s="25">
        <f>(H9+I9)*F9</f>
        <v>0</v>
      </c>
      <c r="K9" s="116"/>
    </row>
    <row r="10" spans="1:11">
      <c r="A10" s="10">
        <f>IF(D10=0,"",1+MAX(A$9:A9))</f>
        <v>2</v>
      </c>
      <c r="B10" s="75"/>
      <c r="C10" s="6" t="s">
        <v>17</v>
      </c>
      <c r="D10" s="5">
        <v>1</v>
      </c>
      <c r="E10" s="7">
        <v>0</v>
      </c>
      <c r="F10" s="14">
        <f>(1+E10)*D10</f>
        <v>1</v>
      </c>
      <c r="G10" s="8" t="s">
        <v>10</v>
      </c>
      <c r="H10" s="9">
        <v>0</v>
      </c>
      <c r="I10" s="9">
        <v>0</v>
      </c>
      <c r="J10" s="25">
        <f t="shared" ref="J10:J18" si="0">(H10+I10)*F10</f>
        <v>0</v>
      </c>
      <c r="K10" s="116"/>
    </row>
    <row r="11" spans="1:11">
      <c r="A11" s="10">
        <f>IF(D11=0,"",1+MAX(A$9:A10))</f>
        <v>3</v>
      </c>
      <c r="B11" s="76"/>
      <c r="C11" s="4" t="s">
        <v>11</v>
      </c>
      <c r="D11" s="5">
        <v>1</v>
      </c>
      <c r="E11" s="7">
        <v>0</v>
      </c>
      <c r="F11" s="14">
        <f t="shared" ref="F11:F18" si="1">(1+E11)*D11</f>
        <v>1</v>
      </c>
      <c r="G11" s="11" t="s">
        <v>10</v>
      </c>
      <c r="H11" s="9">
        <v>0</v>
      </c>
      <c r="I11" s="9">
        <v>0</v>
      </c>
      <c r="J11" s="25">
        <f t="shared" si="0"/>
        <v>0</v>
      </c>
      <c r="K11" s="116"/>
    </row>
    <row r="12" spans="1:11">
      <c r="A12" s="10">
        <f>IF(D12=0,"",1+MAX(A$9:A11))</f>
        <v>4</v>
      </c>
      <c r="B12" s="76"/>
      <c r="C12" s="4" t="s">
        <v>18</v>
      </c>
      <c r="D12" s="5">
        <v>1</v>
      </c>
      <c r="E12" s="7">
        <v>0</v>
      </c>
      <c r="F12" s="14">
        <f t="shared" si="1"/>
        <v>1</v>
      </c>
      <c r="G12" s="11" t="s">
        <v>10</v>
      </c>
      <c r="H12" s="9">
        <v>0</v>
      </c>
      <c r="I12" s="9">
        <v>0</v>
      </c>
      <c r="J12" s="25">
        <f t="shared" si="0"/>
        <v>0</v>
      </c>
      <c r="K12" s="116"/>
    </row>
    <row r="13" spans="1:11">
      <c r="A13" s="10">
        <f>IF(D13=0,"",1+MAX(A$9:A12))</f>
        <v>5</v>
      </c>
      <c r="B13" s="76"/>
      <c r="C13" s="4" t="s">
        <v>19</v>
      </c>
      <c r="D13" s="5">
        <v>1</v>
      </c>
      <c r="E13" s="7">
        <v>0</v>
      </c>
      <c r="F13" s="14">
        <f t="shared" si="1"/>
        <v>1</v>
      </c>
      <c r="G13" s="11" t="s">
        <v>10</v>
      </c>
      <c r="H13" s="9">
        <v>0</v>
      </c>
      <c r="I13" s="9">
        <v>0</v>
      </c>
      <c r="J13" s="25">
        <f t="shared" si="0"/>
        <v>0</v>
      </c>
      <c r="K13" s="116"/>
    </row>
    <row r="14" spans="1:11">
      <c r="A14" s="10">
        <f>IF(D14=0,"",1+MAX(A$9:A13))</f>
        <v>6</v>
      </c>
      <c r="B14" s="76"/>
      <c r="C14" s="4" t="s">
        <v>20</v>
      </c>
      <c r="D14" s="5">
        <v>1</v>
      </c>
      <c r="E14" s="7">
        <v>0</v>
      </c>
      <c r="F14" s="14">
        <f t="shared" si="1"/>
        <v>1</v>
      </c>
      <c r="G14" s="11" t="s">
        <v>10</v>
      </c>
      <c r="H14" s="9">
        <v>0</v>
      </c>
      <c r="I14" s="9">
        <v>0</v>
      </c>
      <c r="J14" s="25">
        <f t="shared" si="0"/>
        <v>0</v>
      </c>
      <c r="K14" s="116"/>
    </row>
    <row r="15" spans="1:11">
      <c r="A15" s="10">
        <f>IF(D15=0,"",1+MAX(A$9:A14))</f>
        <v>7</v>
      </c>
      <c r="B15" s="76"/>
      <c r="C15" s="4" t="s">
        <v>21</v>
      </c>
      <c r="D15" s="5">
        <v>1</v>
      </c>
      <c r="E15" s="7">
        <v>0</v>
      </c>
      <c r="F15" s="14">
        <f t="shared" si="1"/>
        <v>1</v>
      </c>
      <c r="G15" s="11" t="s">
        <v>10</v>
      </c>
      <c r="H15" s="9">
        <v>0</v>
      </c>
      <c r="I15" s="9">
        <v>0</v>
      </c>
      <c r="J15" s="25">
        <f t="shared" si="0"/>
        <v>0</v>
      </c>
      <c r="K15" s="116"/>
    </row>
    <row r="16" spans="1:11">
      <c r="A16" s="10">
        <f>IF(D16=0,"",1+MAX(A$9:A15))</f>
        <v>8</v>
      </c>
      <c r="B16" s="76"/>
      <c r="C16" s="4" t="s">
        <v>22</v>
      </c>
      <c r="D16" s="5">
        <v>1</v>
      </c>
      <c r="E16" s="7">
        <v>0</v>
      </c>
      <c r="F16" s="14">
        <f t="shared" si="1"/>
        <v>1</v>
      </c>
      <c r="G16" s="11" t="s">
        <v>10</v>
      </c>
      <c r="H16" s="9">
        <v>0</v>
      </c>
      <c r="I16" s="9">
        <v>0</v>
      </c>
      <c r="J16" s="25">
        <f t="shared" si="0"/>
        <v>0</v>
      </c>
      <c r="K16" s="116"/>
    </row>
    <row r="17" spans="1:11">
      <c r="A17" s="10">
        <f>IF(D17=0,"",1+MAX(A$9:A16))</f>
        <v>9</v>
      </c>
      <c r="B17" s="77"/>
      <c r="C17" s="12" t="s">
        <v>23</v>
      </c>
      <c r="D17" s="5">
        <v>1</v>
      </c>
      <c r="E17" s="7">
        <v>0</v>
      </c>
      <c r="F17" s="14">
        <f t="shared" si="1"/>
        <v>1</v>
      </c>
      <c r="G17" s="8" t="s">
        <v>10</v>
      </c>
      <c r="H17" s="9">
        <v>0</v>
      </c>
      <c r="I17" s="9">
        <v>0</v>
      </c>
      <c r="J17" s="25">
        <f t="shared" si="0"/>
        <v>0</v>
      </c>
      <c r="K17" s="116"/>
    </row>
    <row r="18" spans="1:11" ht="16.5" thickBot="1">
      <c r="A18" s="10">
        <f>IF(D18=0,"",1+MAX(A$9:A17))</f>
        <v>10</v>
      </c>
      <c r="B18" s="77"/>
      <c r="C18" s="12" t="s">
        <v>24</v>
      </c>
      <c r="D18" s="13">
        <v>1</v>
      </c>
      <c r="E18" s="15">
        <v>0</v>
      </c>
      <c r="F18" s="16">
        <f t="shared" si="1"/>
        <v>1</v>
      </c>
      <c r="G18" s="18" t="s">
        <v>10</v>
      </c>
      <c r="H18" s="9">
        <v>0</v>
      </c>
      <c r="I18" s="9">
        <v>0</v>
      </c>
      <c r="J18" s="25">
        <f t="shared" si="0"/>
        <v>0</v>
      </c>
      <c r="K18" s="116"/>
    </row>
    <row r="19" spans="1:11" ht="16.5" thickBot="1">
      <c r="A19" s="47" t="str">
        <f>IF(D19=0,"",1+MAX(A$9:A18))</f>
        <v/>
      </c>
      <c r="B19" s="78"/>
      <c r="C19" s="48" t="s">
        <v>12</v>
      </c>
      <c r="D19" s="19"/>
      <c r="E19" s="20"/>
      <c r="F19" s="21"/>
      <c r="G19" s="22" t="s">
        <v>25</v>
      </c>
      <c r="H19" s="21"/>
      <c r="I19" s="23">
        <f>SUM(I9:I18)</f>
        <v>0</v>
      </c>
      <c r="J19" s="24"/>
      <c r="K19" s="49">
        <f>(SUM(J9:J19))</f>
        <v>0</v>
      </c>
    </row>
    <row r="20" spans="1:11" ht="16.5" thickBot="1">
      <c r="A20" s="64" t="str">
        <f>IF(D20=0,"",1+MAX(A$9:A19))</f>
        <v/>
      </c>
      <c r="B20" s="79"/>
      <c r="C20" s="65"/>
      <c r="D20" s="65"/>
      <c r="E20" s="65"/>
      <c r="F20" s="65"/>
      <c r="G20" s="65"/>
      <c r="H20" s="65"/>
      <c r="I20" s="65"/>
      <c r="J20" s="65"/>
      <c r="K20" s="66"/>
    </row>
    <row r="21" spans="1:11" ht="16.5" thickBot="1">
      <c r="A21" s="64" t="str">
        <f>IF(D21=0,"",1+MAX(A$9:A20))</f>
        <v/>
      </c>
      <c r="B21" s="79"/>
      <c r="C21" s="65"/>
      <c r="D21" s="65"/>
      <c r="E21" s="65"/>
      <c r="F21" s="65"/>
      <c r="G21" s="65"/>
      <c r="H21" s="65"/>
      <c r="I21" s="65"/>
      <c r="J21" s="65"/>
      <c r="K21" s="66"/>
    </row>
    <row r="22" spans="1:11" ht="16.5" thickBot="1">
      <c r="A22" s="51" t="str">
        <f>IF(D22=0,"",1+MAX(A$9:A21))</f>
        <v/>
      </c>
      <c r="B22" s="63" t="s">
        <v>38</v>
      </c>
      <c r="C22" s="52" t="s">
        <v>43</v>
      </c>
      <c r="D22" s="114"/>
      <c r="E22" s="114"/>
      <c r="F22" s="114"/>
      <c r="G22" s="114"/>
      <c r="H22" s="114"/>
      <c r="I22" s="114"/>
      <c r="J22" s="114"/>
      <c r="K22" s="115"/>
    </row>
    <row r="23" spans="1:11">
      <c r="A23" s="10" t="str">
        <f>IF(D23=0,"",1+MAX(A$9:A22))</f>
        <v/>
      </c>
      <c r="B23" s="109"/>
      <c r="C23" s="68" t="s">
        <v>44</v>
      </c>
      <c r="D23" s="3"/>
      <c r="E23" s="7"/>
      <c r="F23" s="14"/>
      <c r="G23" s="3"/>
      <c r="H23" s="9"/>
      <c r="I23" s="9"/>
      <c r="J23" s="25"/>
      <c r="K23" s="106"/>
    </row>
    <row r="24" spans="1:11">
      <c r="A24" s="10" t="str">
        <f>IF(D24=0,"",1+MAX(A$9:A23))</f>
        <v/>
      </c>
      <c r="B24" s="110"/>
      <c r="C24" s="92" t="s">
        <v>45</v>
      </c>
      <c r="D24" s="87"/>
      <c r="E24" s="70"/>
      <c r="F24" s="69"/>
      <c r="G24" s="71"/>
      <c r="H24" s="9"/>
      <c r="I24" s="9"/>
      <c r="J24" s="25"/>
      <c r="K24" s="107"/>
    </row>
    <row r="25" spans="1:11" ht="63" customHeight="1">
      <c r="A25" s="10">
        <f>IF(D25=0,"",1+MAX(A$9:A24))</f>
        <v>11</v>
      </c>
      <c r="B25" s="110"/>
      <c r="C25" s="88" t="s">
        <v>46</v>
      </c>
      <c r="D25" s="89">
        <v>264</v>
      </c>
      <c r="E25" s="72">
        <v>0.1</v>
      </c>
      <c r="F25" s="5">
        <f>(1+E25)*D25</f>
        <v>290.40000000000003</v>
      </c>
      <c r="G25" s="89" t="s">
        <v>31</v>
      </c>
      <c r="H25" s="9">
        <f>55*0.042</f>
        <v>2.31</v>
      </c>
      <c r="I25" s="9">
        <f>1.38*2.5</f>
        <v>3.4499999999999997</v>
      </c>
      <c r="J25" s="25">
        <f t="shared" ref="J25:J50" si="2">(H25+I25)*F25</f>
        <v>1672.7040000000002</v>
      </c>
      <c r="K25" s="107"/>
    </row>
    <row r="26" spans="1:11" ht="51.75" customHeight="1">
      <c r="A26" s="10">
        <f>IF(D26=0,"",1+MAX(A$9:A25))</f>
        <v>12</v>
      </c>
      <c r="B26" s="110"/>
      <c r="C26" s="88" t="s">
        <v>47</v>
      </c>
      <c r="D26" s="89">
        <v>1545</v>
      </c>
      <c r="E26" s="72">
        <v>0.1</v>
      </c>
      <c r="F26" s="67">
        <f>(1+E26)*D26</f>
        <v>1699.5000000000002</v>
      </c>
      <c r="G26" s="89" t="s">
        <v>31</v>
      </c>
      <c r="H26" s="9">
        <f>55*0.042</f>
        <v>2.31</v>
      </c>
      <c r="I26" s="9">
        <f>1.38*2.5</f>
        <v>3.4499999999999997</v>
      </c>
      <c r="J26" s="25">
        <f t="shared" si="2"/>
        <v>9789.1200000000008</v>
      </c>
      <c r="K26" s="107"/>
    </row>
    <row r="27" spans="1:11">
      <c r="A27" s="10">
        <f>IF(D27=0,"",1+MAX(A$9:A26))</f>
        <v>13</v>
      </c>
      <c r="B27" s="110"/>
      <c r="C27" s="90" t="s">
        <v>48</v>
      </c>
      <c r="D27" s="89">
        <v>52</v>
      </c>
      <c r="E27" s="72">
        <v>0.1</v>
      </c>
      <c r="F27" s="67">
        <f>(1+E27)*D27</f>
        <v>57.2</v>
      </c>
      <c r="G27" s="89" t="s">
        <v>31</v>
      </c>
      <c r="H27" s="9">
        <f>55*0.065</f>
        <v>3.5750000000000002</v>
      </c>
      <c r="I27" s="9">
        <v>10.210000000000001</v>
      </c>
      <c r="J27" s="25">
        <f t="shared" si="2"/>
        <v>788.50200000000007</v>
      </c>
      <c r="K27" s="107"/>
    </row>
    <row r="28" spans="1:11">
      <c r="A28" s="10" t="str">
        <f>IF(D28=0,"",1+MAX(A$9:A27))</f>
        <v/>
      </c>
      <c r="B28" s="110"/>
      <c r="C28" s="92" t="s">
        <v>49</v>
      </c>
      <c r="D28" s="87"/>
      <c r="E28" s="72"/>
      <c r="F28" s="67"/>
      <c r="G28" s="87"/>
      <c r="H28" s="9"/>
      <c r="I28" s="9"/>
      <c r="J28" s="25"/>
      <c r="K28" s="107"/>
    </row>
    <row r="29" spans="1:11">
      <c r="A29" s="10">
        <f>IF(D29=0,"",1+MAX(A$9:A28))</f>
        <v>14</v>
      </c>
      <c r="B29" s="110"/>
      <c r="C29" s="90" t="s">
        <v>50</v>
      </c>
      <c r="D29" s="89">
        <v>1861</v>
      </c>
      <c r="E29" s="72">
        <v>0.1</v>
      </c>
      <c r="F29" s="5">
        <f>(1+E29)*D29</f>
        <v>2047.1000000000001</v>
      </c>
      <c r="G29" s="89" t="s">
        <v>31</v>
      </c>
      <c r="H29" s="9">
        <f>0.016*55</f>
        <v>0.88</v>
      </c>
      <c r="I29" s="9">
        <f>1.38*1.65</f>
        <v>2.2769999999999997</v>
      </c>
      <c r="J29" s="25">
        <f t="shared" si="2"/>
        <v>6462.6947</v>
      </c>
      <c r="K29" s="107"/>
    </row>
    <row r="30" spans="1:11">
      <c r="A30" s="10" t="str">
        <f>IF(D30=0,"",1+MAX(A$9:A29))</f>
        <v/>
      </c>
      <c r="B30" s="110"/>
      <c r="C30" s="92" t="s">
        <v>51</v>
      </c>
      <c r="D30" s="87"/>
      <c r="E30" s="7"/>
      <c r="F30" s="14"/>
      <c r="G30" s="87"/>
      <c r="H30" s="9"/>
      <c r="I30" s="9"/>
      <c r="J30" s="25"/>
      <c r="K30" s="107"/>
    </row>
    <row r="31" spans="1:11">
      <c r="A31" s="10">
        <f>IF(D31=0,"",1+MAX(A$9:A30))</f>
        <v>15</v>
      </c>
      <c r="B31" s="110"/>
      <c r="C31" s="90" t="s">
        <v>52</v>
      </c>
      <c r="D31" s="89">
        <v>520</v>
      </c>
      <c r="E31" s="72">
        <v>0.1</v>
      </c>
      <c r="F31" s="5">
        <f t="shared" ref="F31" si="3">(1+E31)*D31</f>
        <v>572</v>
      </c>
      <c r="G31" s="89" t="s">
        <v>36</v>
      </c>
      <c r="H31" s="9">
        <f>0.055*55</f>
        <v>3.0249999999999999</v>
      </c>
      <c r="I31" s="9">
        <f>1.38*3.65</f>
        <v>5.0369999999999999</v>
      </c>
      <c r="J31" s="25">
        <f t="shared" si="2"/>
        <v>4611.4639999999999</v>
      </c>
      <c r="K31" s="107"/>
    </row>
    <row r="32" spans="1:11">
      <c r="A32" s="10" t="str">
        <f>IF(D32=0,"",1+MAX(A$9:A31))</f>
        <v/>
      </c>
      <c r="B32" s="110"/>
      <c r="C32" s="92" t="s">
        <v>53</v>
      </c>
      <c r="D32" s="87"/>
      <c r="E32" s="72"/>
      <c r="F32" s="5"/>
      <c r="G32" s="87"/>
      <c r="H32" s="9"/>
      <c r="I32" s="9"/>
      <c r="J32" s="25"/>
      <c r="K32" s="107"/>
    </row>
    <row r="33" spans="1:11">
      <c r="A33" s="10" t="str">
        <f>IF(D33=0,"",1+MAX(A$9:A32))</f>
        <v/>
      </c>
      <c r="B33" s="110"/>
      <c r="C33" s="91" t="s">
        <v>54</v>
      </c>
      <c r="D33" s="87"/>
      <c r="E33" s="72"/>
      <c r="F33" s="67"/>
      <c r="G33" s="87"/>
      <c r="H33" s="9"/>
      <c r="I33" s="9"/>
      <c r="J33" s="25"/>
      <c r="K33" s="107"/>
    </row>
    <row r="34" spans="1:11">
      <c r="A34" s="10">
        <f>IF(D34=0,"",1+MAX(A$9:A33))</f>
        <v>16</v>
      </c>
      <c r="B34" s="110"/>
      <c r="C34" s="90" t="s">
        <v>55</v>
      </c>
      <c r="D34" s="89">
        <v>140</v>
      </c>
      <c r="E34" s="72">
        <v>0.1</v>
      </c>
      <c r="F34" s="5">
        <f>(1+E34)*D34</f>
        <v>154</v>
      </c>
      <c r="G34" s="89" t="s">
        <v>36</v>
      </c>
      <c r="H34" s="9">
        <f>0.028*55</f>
        <v>1.54</v>
      </c>
      <c r="I34" s="9">
        <f>1.38*2.1</f>
        <v>2.8979999999999997</v>
      </c>
      <c r="J34" s="25">
        <f t="shared" si="2"/>
        <v>683.452</v>
      </c>
      <c r="K34" s="107"/>
    </row>
    <row r="35" spans="1:11">
      <c r="A35" s="10" t="str">
        <f>IF(D35=0,"",1+MAX(A$9:A34))</f>
        <v/>
      </c>
      <c r="B35" s="110"/>
      <c r="C35" s="91" t="s">
        <v>56</v>
      </c>
      <c r="D35" s="87"/>
      <c r="E35" s="72"/>
      <c r="F35" s="67"/>
      <c r="G35" s="87"/>
      <c r="H35" s="9"/>
      <c r="I35" s="9"/>
      <c r="J35" s="25"/>
      <c r="K35" s="107"/>
    </row>
    <row r="36" spans="1:11">
      <c r="A36" s="10">
        <f>IF(D36=0,"",1+MAX(A$9:A35))</f>
        <v>17</v>
      </c>
      <c r="B36" s="110"/>
      <c r="C36" s="90" t="s">
        <v>57</v>
      </c>
      <c r="D36" s="89">
        <v>407</v>
      </c>
      <c r="E36" s="72">
        <v>0.1</v>
      </c>
      <c r="F36" s="5">
        <f>(1+E36)*D36</f>
        <v>447.70000000000005</v>
      </c>
      <c r="G36" s="89" t="s">
        <v>36</v>
      </c>
      <c r="H36" s="9">
        <f>0.028*55</f>
        <v>1.54</v>
      </c>
      <c r="I36" s="9">
        <f>1.38*2.1</f>
        <v>2.8979999999999997</v>
      </c>
      <c r="J36" s="25">
        <f t="shared" si="2"/>
        <v>1986.8926000000001</v>
      </c>
      <c r="K36" s="107"/>
    </row>
    <row r="37" spans="1:11">
      <c r="A37" s="10" t="str">
        <f>IF(D37=0,"",1+MAX(A$9:A36))</f>
        <v/>
      </c>
      <c r="B37" s="110"/>
      <c r="C37" s="91" t="s">
        <v>58</v>
      </c>
      <c r="D37" s="87"/>
      <c r="E37" s="7"/>
      <c r="F37" s="14"/>
      <c r="G37" s="87"/>
      <c r="H37" s="9"/>
      <c r="I37" s="9"/>
      <c r="J37" s="25"/>
      <c r="K37" s="107"/>
    </row>
    <row r="38" spans="1:11">
      <c r="A38" s="10">
        <f>IF(D38=0,"",1+MAX(A$9:A37))</f>
        <v>18</v>
      </c>
      <c r="B38" s="110"/>
      <c r="C38" s="90" t="s">
        <v>59</v>
      </c>
      <c r="D38" s="89">
        <v>89</v>
      </c>
      <c r="E38" s="72">
        <v>0.1</v>
      </c>
      <c r="F38" s="5">
        <f t="shared" ref="F38" si="4">(1+E38)*D38</f>
        <v>97.9</v>
      </c>
      <c r="G38" s="89" t="s">
        <v>36</v>
      </c>
      <c r="H38" s="9">
        <f>0.032*55</f>
        <v>1.76</v>
      </c>
      <c r="I38" s="9">
        <f>1.38*2.65</f>
        <v>3.6569999999999996</v>
      </c>
      <c r="J38" s="25">
        <f t="shared" si="2"/>
        <v>530.32429999999999</v>
      </c>
      <c r="K38" s="107"/>
    </row>
    <row r="39" spans="1:11" ht="16.5" thickBot="1">
      <c r="A39" s="129" t="str">
        <f>IF(D39=0,"",1+MAX(A$9:A38))</f>
        <v/>
      </c>
      <c r="B39" s="111"/>
      <c r="C39" s="130" t="s">
        <v>60</v>
      </c>
      <c r="D39" s="131"/>
      <c r="E39" s="132"/>
      <c r="F39" s="133"/>
      <c r="G39" s="131"/>
      <c r="H39" s="134"/>
      <c r="I39" s="134"/>
      <c r="J39" s="135"/>
      <c r="K39" s="108"/>
    </row>
    <row r="40" spans="1:11">
      <c r="A40" s="93"/>
      <c r="B40" s="94"/>
      <c r="C40" s="95"/>
      <c r="D40" s="101"/>
      <c r="E40" s="96"/>
      <c r="F40" s="96"/>
      <c r="G40" s="96"/>
      <c r="H40" s="96"/>
      <c r="I40" s="96"/>
      <c r="J40" s="96"/>
      <c r="K40" s="102"/>
    </row>
    <row r="41" spans="1:11">
      <c r="A41" s="83" t="s">
        <v>40</v>
      </c>
      <c r="B41" s="117"/>
      <c r="C41" s="118"/>
      <c r="D41" s="119"/>
      <c r="E41" s="120"/>
      <c r="F41" s="120"/>
      <c r="G41" s="103" t="s">
        <v>32</v>
      </c>
      <c r="H41" s="120"/>
      <c r="I41" s="120"/>
      <c r="J41" s="121"/>
      <c r="K41" s="104"/>
    </row>
    <row r="42" spans="1:11">
      <c r="A42" s="83" t="s">
        <v>37</v>
      </c>
      <c r="B42" s="117"/>
      <c r="C42" s="122"/>
      <c r="D42" s="119"/>
      <c r="E42" s="120"/>
      <c r="F42" s="120"/>
      <c r="G42" s="103" t="s">
        <v>33</v>
      </c>
      <c r="H42" s="120"/>
      <c r="I42" s="120"/>
      <c r="J42" s="103"/>
      <c r="K42" s="104"/>
    </row>
    <row r="43" spans="1:11">
      <c r="A43" s="1"/>
      <c r="B43" s="123"/>
      <c r="C43" s="118"/>
      <c r="D43" s="119"/>
      <c r="E43" s="120"/>
      <c r="F43" s="120"/>
      <c r="G43" s="124"/>
      <c r="H43" s="120"/>
      <c r="I43" s="120"/>
      <c r="J43" s="103"/>
      <c r="K43" s="104"/>
    </row>
    <row r="44" spans="1:11">
      <c r="A44" s="84" t="s">
        <v>39</v>
      </c>
      <c r="B44" s="125"/>
      <c r="C44" s="126"/>
      <c r="D44" s="119"/>
      <c r="E44" s="120"/>
      <c r="F44" s="120"/>
      <c r="G44" s="127">
        <f ca="1">TODAY()</f>
        <v>46151</v>
      </c>
      <c r="H44" s="120"/>
      <c r="I44" s="120"/>
      <c r="J44" s="124"/>
      <c r="K44" s="104"/>
    </row>
    <row r="45" spans="1:11" ht="16.5" thickBot="1">
      <c r="A45" s="112"/>
      <c r="B45" s="113"/>
      <c r="C45" s="113"/>
      <c r="D45" s="119"/>
      <c r="E45" s="128"/>
      <c r="F45" s="120"/>
      <c r="G45" s="120"/>
      <c r="H45" s="120"/>
      <c r="I45" s="120"/>
      <c r="J45" s="127"/>
      <c r="K45" s="105"/>
    </row>
    <row r="46" spans="1:11" ht="24.75" thickBot="1">
      <c r="A46" s="97" t="s">
        <v>3</v>
      </c>
      <c r="B46" s="98" t="s">
        <v>34</v>
      </c>
      <c r="C46" s="99" t="s">
        <v>0</v>
      </c>
      <c r="D46" s="99" t="s">
        <v>4</v>
      </c>
      <c r="E46" s="99" t="s">
        <v>5</v>
      </c>
      <c r="F46" s="98" t="s">
        <v>6</v>
      </c>
      <c r="G46" s="99" t="s">
        <v>7</v>
      </c>
      <c r="H46" s="99" t="s">
        <v>41</v>
      </c>
      <c r="I46" s="98" t="s">
        <v>42</v>
      </c>
      <c r="J46" s="99" t="s">
        <v>1</v>
      </c>
      <c r="K46" s="100" t="s">
        <v>8</v>
      </c>
    </row>
    <row r="47" spans="1:11" ht="16.5" thickBot="1">
      <c r="A47" s="51"/>
      <c r="B47" s="63" t="s">
        <v>35</v>
      </c>
      <c r="C47" s="52" t="s">
        <v>9</v>
      </c>
      <c r="D47" s="114"/>
      <c r="E47" s="114"/>
      <c r="F47" s="114"/>
      <c r="G47" s="114"/>
      <c r="H47" s="114"/>
      <c r="I47" s="114"/>
      <c r="J47" s="114"/>
      <c r="K47" s="115"/>
    </row>
    <row r="48" spans="1:11">
      <c r="A48" s="10">
        <f>IF(D48=0,"",1+MAX(A$9:A39))</f>
        <v>19</v>
      </c>
      <c r="B48" s="110"/>
      <c r="C48" s="90" t="s">
        <v>61</v>
      </c>
      <c r="D48" s="89">
        <v>49</v>
      </c>
      <c r="E48" s="72">
        <v>0.1</v>
      </c>
      <c r="F48" s="67">
        <f>(1+E48)*D48</f>
        <v>53.900000000000006</v>
      </c>
      <c r="G48" s="89" t="s">
        <v>36</v>
      </c>
      <c r="H48" s="9">
        <f>0.032*55</f>
        <v>1.76</v>
      </c>
      <c r="I48" s="9">
        <f>1.38*2.4</f>
        <v>3.3119999999999998</v>
      </c>
      <c r="J48" s="25">
        <f t="shared" si="2"/>
        <v>273.38080000000002</v>
      </c>
      <c r="K48" s="107"/>
    </row>
    <row r="49" spans="1:11">
      <c r="A49" s="10" t="str">
        <f>IF(D49=0,"",1+MAX(A$9:A48))</f>
        <v/>
      </c>
      <c r="B49" s="110"/>
      <c r="C49" s="91" t="s">
        <v>62</v>
      </c>
      <c r="D49" s="87"/>
      <c r="E49" s="72"/>
      <c r="F49" s="5"/>
      <c r="G49" s="87"/>
      <c r="H49" s="9"/>
      <c r="I49" s="9"/>
      <c r="J49" s="25"/>
      <c r="K49" s="107"/>
    </row>
    <row r="50" spans="1:11">
      <c r="A50" s="10">
        <f>IF(D50=0,"",1+MAX(A$9:A49))</f>
        <v>20</v>
      </c>
      <c r="B50" s="110"/>
      <c r="C50" s="90" t="s">
        <v>63</v>
      </c>
      <c r="D50" s="89">
        <v>5</v>
      </c>
      <c r="E50" s="72">
        <v>0.1</v>
      </c>
      <c r="F50" s="5">
        <f>(1+E50)*D50</f>
        <v>5.5</v>
      </c>
      <c r="G50" s="89" t="s">
        <v>36</v>
      </c>
      <c r="H50" s="9">
        <f>0.032*55</f>
        <v>1.76</v>
      </c>
      <c r="I50" s="9">
        <f>1.38*2.65</f>
        <v>3.6569999999999996</v>
      </c>
      <c r="J50" s="25">
        <f t="shared" si="2"/>
        <v>29.793499999999998</v>
      </c>
      <c r="K50" s="107"/>
    </row>
    <row r="51" spans="1:11">
      <c r="A51" s="10" t="str">
        <f>IF(D51=0,"",1+MAX(A$9:A50))</f>
        <v/>
      </c>
      <c r="B51" s="110"/>
      <c r="C51" s="91" t="s">
        <v>64</v>
      </c>
      <c r="D51" s="87"/>
      <c r="E51" s="72"/>
      <c r="F51" s="5"/>
      <c r="G51" s="87"/>
      <c r="H51" s="9"/>
      <c r="I51" s="9"/>
      <c r="J51" s="25"/>
      <c r="K51" s="107"/>
    </row>
    <row r="52" spans="1:11">
      <c r="A52" s="10">
        <f>IF(D52=0,"",1+MAX(A$9:A51))</f>
        <v>21</v>
      </c>
      <c r="B52" s="110"/>
      <c r="C52" s="90" t="s">
        <v>65</v>
      </c>
      <c r="D52" s="89">
        <v>48</v>
      </c>
      <c r="E52" s="72">
        <v>0.1</v>
      </c>
      <c r="F52" s="5">
        <f>(1+E52)*D52</f>
        <v>52.800000000000004</v>
      </c>
      <c r="G52" s="89" t="s">
        <v>36</v>
      </c>
      <c r="H52" s="9">
        <f>0.032*55</f>
        <v>1.76</v>
      </c>
      <c r="I52" s="9">
        <f>1.38*2.4</f>
        <v>3.3119999999999998</v>
      </c>
      <c r="J52" s="25">
        <f t="shared" ref="J52" si="5">(H52+I52)*F52</f>
        <v>267.80160000000001</v>
      </c>
      <c r="K52" s="107"/>
    </row>
    <row r="53" spans="1:11">
      <c r="A53" s="10" t="str">
        <f>IF(D53=0,"",1+MAX(A$9:A52))</f>
        <v/>
      </c>
      <c r="B53" s="110"/>
      <c r="C53" s="68" t="s">
        <v>67</v>
      </c>
      <c r="D53" s="3"/>
      <c r="E53" s="7"/>
      <c r="F53" s="14"/>
      <c r="G53" s="3"/>
      <c r="H53" s="9"/>
      <c r="I53" s="9"/>
      <c r="J53" s="25"/>
      <c r="K53" s="107"/>
    </row>
    <row r="54" spans="1:11">
      <c r="A54" s="10" t="str">
        <f>IF(D54=0,"",1+MAX(A$9:A53))</f>
        <v/>
      </c>
      <c r="B54" s="110"/>
      <c r="C54" s="92" t="s">
        <v>45</v>
      </c>
      <c r="D54" s="87"/>
      <c r="E54" s="70"/>
      <c r="F54" s="69"/>
      <c r="G54" s="71"/>
      <c r="H54" s="9"/>
      <c r="I54" s="9"/>
      <c r="J54" s="25"/>
      <c r="K54" s="107"/>
    </row>
    <row r="55" spans="1:11" ht="63" customHeight="1">
      <c r="A55" s="10">
        <f>IF(D55=0,"",1+MAX(A$9:A54))</f>
        <v>22</v>
      </c>
      <c r="B55" s="110"/>
      <c r="C55" s="88" t="s">
        <v>46</v>
      </c>
      <c r="D55" s="89">
        <v>324</v>
      </c>
      <c r="E55" s="72">
        <v>0.1</v>
      </c>
      <c r="F55" s="5">
        <f>(1+E55)*D55</f>
        <v>356.40000000000003</v>
      </c>
      <c r="G55" s="89" t="s">
        <v>31</v>
      </c>
      <c r="H55" s="9">
        <f>55*0.042</f>
        <v>2.31</v>
      </c>
      <c r="I55" s="9">
        <f>1.38*2.5</f>
        <v>3.4499999999999997</v>
      </c>
      <c r="J55" s="25">
        <f t="shared" ref="J55:J57" si="6">(H55+I55)*F55</f>
        <v>2052.864</v>
      </c>
      <c r="K55" s="107"/>
    </row>
    <row r="56" spans="1:11" ht="51.75" customHeight="1">
      <c r="A56" s="10">
        <f>IF(D56=0,"",1+MAX(A$9:A55))</f>
        <v>23</v>
      </c>
      <c r="B56" s="110"/>
      <c r="C56" s="88" t="s">
        <v>47</v>
      </c>
      <c r="D56" s="89">
        <v>1428</v>
      </c>
      <c r="E56" s="72">
        <v>0.1</v>
      </c>
      <c r="F56" s="67">
        <f>(1+E56)*D56</f>
        <v>1570.8000000000002</v>
      </c>
      <c r="G56" s="89" t="s">
        <v>31</v>
      </c>
      <c r="H56" s="9">
        <f>55*0.042</f>
        <v>2.31</v>
      </c>
      <c r="I56" s="9">
        <f>1.38*2.5</f>
        <v>3.4499999999999997</v>
      </c>
      <c r="J56" s="25">
        <f t="shared" si="6"/>
        <v>9047.8080000000009</v>
      </c>
      <c r="K56" s="107"/>
    </row>
    <row r="57" spans="1:11">
      <c r="A57" s="10">
        <f>IF(D57=0,"",1+MAX(A$9:A56))</f>
        <v>24</v>
      </c>
      <c r="B57" s="110"/>
      <c r="C57" s="90" t="s">
        <v>48</v>
      </c>
      <c r="D57" s="89">
        <v>60</v>
      </c>
      <c r="E57" s="72">
        <v>0.1</v>
      </c>
      <c r="F57" s="67">
        <f>(1+E57)*D57</f>
        <v>66</v>
      </c>
      <c r="G57" s="89" t="s">
        <v>31</v>
      </c>
      <c r="H57" s="9">
        <f>55*0.065</f>
        <v>3.5750000000000002</v>
      </c>
      <c r="I57" s="9">
        <v>10.210000000000001</v>
      </c>
      <c r="J57" s="25">
        <f t="shared" si="6"/>
        <v>909.81000000000006</v>
      </c>
      <c r="K57" s="107"/>
    </row>
    <row r="58" spans="1:11">
      <c r="A58" s="10" t="str">
        <f>IF(D58=0,"",1+MAX(A$9:A57))</f>
        <v/>
      </c>
      <c r="B58" s="110"/>
      <c r="C58" s="92" t="s">
        <v>49</v>
      </c>
      <c r="D58" s="87"/>
      <c r="E58" s="72"/>
      <c r="F58" s="67"/>
      <c r="G58" s="87"/>
      <c r="H58" s="9"/>
      <c r="I58" s="9"/>
      <c r="J58" s="25"/>
      <c r="K58" s="107"/>
    </row>
    <row r="59" spans="1:11">
      <c r="A59" s="10">
        <f>IF(D59=0,"",1+MAX(A$9:A58))</f>
        <v>25</v>
      </c>
      <c r="B59" s="110"/>
      <c r="C59" s="90" t="s">
        <v>50</v>
      </c>
      <c r="D59" s="89">
        <v>1880</v>
      </c>
      <c r="E59" s="72">
        <v>0.1</v>
      </c>
      <c r="F59" s="5">
        <f>(1+E59)*D59</f>
        <v>2068</v>
      </c>
      <c r="G59" s="89" t="s">
        <v>31</v>
      </c>
      <c r="H59" s="9">
        <f>0.016*55</f>
        <v>0.88</v>
      </c>
      <c r="I59" s="9">
        <f>1.38*1.65</f>
        <v>2.2769999999999997</v>
      </c>
      <c r="J59" s="25">
        <f t="shared" ref="J59" si="7">(H59+I59)*F59</f>
        <v>6528.6759999999995</v>
      </c>
      <c r="K59" s="107"/>
    </row>
    <row r="60" spans="1:11">
      <c r="A60" s="10" t="str">
        <f>IF(D60=0,"",1+MAX(A$9:A59))</f>
        <v/>
      </c>
      <c r="B60" s="110"/>
      <c r="C60" s="92" t="s">
        <v>51</v>
      </c>
      <c r="D60" s="87"/>
      <c r="E60" s="7"/>
      <c r="F60" s="14"/>
      <c r="G60" s="87"/>
      <c r="H60" s="9"/>
      <c r="I60" s="9"/>
      <c r="J60" s="25"/>
      <c r="K60" s="107"/>
    </row>
    <row r="61" spans="1:11">
      <c r="A61" s="10">
        <f>IF(D61=0,"",1+MAX(A$9:A60))</f>
        <v>26</v>
      </c>
      <c r="B61" s="110"/>
      <c r="C61" s="90" t="s">
        <v>52</v>
      </c>
      <c r="D61" s="89">
        <v>480</v>
      </c>
      <c r="E61" s="72">
        <v>0.1</v>
      </c>
      <c r="F61" s="5">
        <f t="shared" ref="F61" si="8">(1+E61)*D61</f>
        <v>528</v>
      </c>
      <c r="G61" s="89" t="s">
        <v>36</v>
      </c>
      <c r="H61" s="9">
        <f>0.055*55</f>
        <v>3.0249999999999999</v>
      </c>
      <c r="I61" s="9">
        <f>1.38*3.65</f>
        <v>5.0369999999999999</v>
      </c>
      <c r="J61" s="25">
        <f t="shared" ref="J61" si="9">(H61+I61)*F61</f>
        <v>4256.7359999999999</v>
      </c>
      <c r="K61" s="107"/>
    </row>
    <row r="62" spans="1:11">
      <c r="A62" s="10" t="str">
        <f>IF(D62=0,"",1+MAX(A$9:A61))</f>
        <v/>
      </c>
      <c r="B62" s="110"/>
      <c r="C62" s="92" t="s">
        <v>53</v>
      </c>
      <c r="D62" s="87"/>
      <c r="E62" s="72"/>
      <c r="F62" s="5"/>
      <c r="G62" s="87"/>
      <c r="H62" s="9"/>
      <c r="I62" s="9"/>
      <c r="J62" s="25"/>
      <c r="K62" s="107"/>
    </row>
    <row r="63" spans="1:11">
      <c r="A63" s="10" t="str">
        <f>IF(D63=0,"",1+MAX(A$9:A62))</f>
        <v/>
      </c>
      <c r="B63" s="110"/>
      <c r="C63" s="91" t="s">
        <v>54</v>
      </c>
      <c r="D63" s="87"/>
      <c r="E63" s="72"/>
      <c r="F63" s="67"/>
      <c r="G63" s="87"/>
      <c r="H63" s="9"/>
      <c r="I63" s="9"/>
      <c r="J63" s="25"/>
      <c r="K63" s="107"/>
    </row>
    <row r="64" spans="1:11">
      <c r="A64" s="10">
        <f>IF(D64=0,"",1+MAX(A$9:A63))</f>
        <v>27</v>
      </c>
      <c r="B64" s="110"/>
      <c r="C64" s="90" t="s">
        <v>55</v>
      </c>
      <c r="D64" s="89">
        <v>160</v>
      </c>
      <c r="E64" s="72">
        <v>0.1</v>
      </c>
      <c r="F64" s="5">
        <f>(1+E64)*D64</f>
        <v>176</v>
      </c>
      <c r="G64" s="89" t="s">
        <v>36</v>
      </c>
      <c r="H64" s="9">
        <f>0.028*55</f>
        <v>1.54</v>
      </c>
      <c r="I64" s="9">
        <f>1.38*2.1</f>
        <v>2.8979999999999997</v>
      </c>
      <c r="J64" s="25">
        <f t="shared" ref="J64" si="10">(H64+I64)*F64</f>
        <v>781.08799999999997</v>
      </c>
      <c r="K64" s="107"/>
    </row>
    <row r="65" spans="1:11">
      <c r="A65" s="10" t="str">
        <f>IF(D65=0,"",1+MAX(A$9:A64))</f>
        <v/>
      </c>
      <c r="B65" s="110"/>
      <c r="C65" s="91" t="s">
        <v>56</v>
      </c>
      <c r="D65" s="87"/>
      <c r="E65" s="72"/>
      <c r="F65" s="67"/>
      <c r="G65" s="87"/>
      <c r="H65" s="9"/>
      <c r="I65" s="9"/>
      <c r="J65" s="25"/>
      <c r="K65" s="107"/>
    </row>
    <row r="66" spans="1:11">
      <c r="A66" s="10">
        <f>IF(D66=0,"",1+MAX(A$9:A65))</f>
        <v>28</v>
      </c>
      <c r="B66" s="110"/>
      <c r="C66" s="90" t="s">
        <v>57</v>
      </c>
      <c r="D66" s="89">
        <v>420</v>
      </c>
      <c r="E66" s="72">
        <v>0.1</v>
      </c>
      <c r="F66" s="5">
        <f>(1+E66)*D66</f>
        <v>462.00000000000006</v>
      </c>
      <c r="G66" s="89" t="s">
        <v>36</v>
      </c>
      <c r="H66" s="9">
        <f>0.028*55</f>
        <v>1.54</v>
      </c>
      <c r="I66" s="9">
        <f>1.38*2.1</f>
        <v>2.8979999999999997</v>
      </c>
      <c r="J66" s="25">
        <f t="shared" ref="J66" si="11">(H66+I66)*F66</f>
        <v>2050.3560000000002</v>
      </c>
      <c r="K66" s="107"/>
    </row>
    <row r="67" spans="1:11">
      <c r="A67" s="10" t="str">
        <f>IF(D67=0,"",1+MAX(A$9:A66))</f>
        <v/>
      </c>
      <c r="B67" s="110"/>
      <c r="C67" s="91" t="s">
        <v>58</v>
      </c>
      <c r="D67" s="87"/>
      <c r="E67" s="7"/>
      <c r="F67" s="14"/>
      <c r="G67" s="87"/>
      <c r="H67" s="9"/>
      <c r="I67" s="9"/>
      <c r="J67" s="25"/>
      <c r="K67" s="107"/>
    </row>
    <row r="68" spans="1:11">
      <c r="A68" s="10">
        <f>IF(D68=0,"",1+MAX(A$9:A67))</f>
        <v>29</v>
      </c>
      <c r="B68" s="110"/>
      <c r="C68" s="90" t="s">
        <v>59</v>
      </c>
      <c r="D68" s="89">
        <v>98</v>
      </c>
      <c r="E68" s="72">
        <v>0.1</v>
      </c>
      <c r="F68" s="5">
        <f t="shared" ref="F68" si="12">(1+E68)*D68</f>
        <v>107.80000000000001</v>
      </c>
      <c r="G68" s="89" t="s">
        <v>36</v>
      </c>
      <c r="H68" s="9">
        <f>0.032*55</f>
        <v>1.76</v>
      </c>
      <c r="I68" s="9">
        <f>1.38*2.65</f>
        <v>3.6569999999999996</v>
      </c>
      <c r="J68" s="25">
        <f t="shared" ref="J68" si="13">(H68+I68)*F68</f>
        <v>583.95260000000007</v>
      </c>
      <c r="K68" s="107"/>
    </row>
    <row r="69" spans="1:11">
      <c r="A69" s="10" t="str">
        <f>IF(D69=0,"",1+MAX(A$9:A68))</f>
        <v/>
      </c>
      <c r="B69" s="110"/>
      <c r="C69" s="91" t="s">
        <v>60</v>
      </c>
      <c r="D69" s="87"/>
      <c r="E69" s="72"/>
      <c r="F69" s="5"/>
      <c r="G69" s="87"/>
      <c r="H69" s="9"/>
      <c r="I69" s="9"/>
      <c r="J69" s="25"/>
      <c r="K69" s="107"/>
    </row>
    <row r="70" spans="1:11">
      <c r="A70" s="10">
        <f>IF(D70=0,"",1+MAX(A$9:A69))</f>
        <v>30</v>
      </c>
      <c r="B70" s="110"/>
      <c r="C70" s="90" t="s">
        <v>61</v>
      </c>
      <c r="D70" s="89">
        <v>56</v>
      </c>
      <c r="E70" s="72">
        <v>0.1</v>
      </c>
      <c r="F70" s="67">
        <f>(1+E70)*D70</f>
        <v>61.600000000000009</v>
      </c>
      <c r="G70" s="89" t="s">
        <v>36</v>
      </c>
      <c r="H70" s="9">
        <f>0.032*55</f>
        <v>1.76</v>
      </c>
      <c r="I70" s="9">
        <f>1.38*2.4</f>
        <v>3.3119999999999998</v>
      </c>
      <c r="J70" s="25">
        <f t="shared" ref="J70" si="14">(H70+I70)*F70</f>
        <v>312.43520000000007</v>
      </c>
      <c r="K70" s="107"/>
    </row>
    <row r="71" spans="1:11">
      <c r="A71" s="10" t="str">
        <f>IF(D71=0,"",1+MAX(A$9:A70))</f>
        <v/>
      </c>
      <c r="B71" s="110"/>
      <c r="C71" s="91" t="s">
        <v>62</v>
      </c>
      <c r="D71" s="87"/>
      <c r="E71" s="72"/>
      <c r="F71" s="5"/>
      <c r="G71" s="87"/>
      <c r="H71" s="9"/>
      <c r="I71" s="9"/>
      <c r="J71" s="25"/>
      <c r="K71" s="107"/>
    </row>
    <row r="72" spans="1:11">
      <c r="A72" s="10">
        <f>IF(D72=0,"",1+MAX(A$9:A71))</f>
        <v>31</v>
      </c>
      <c r="B72" s="110"/>
      <c r="C72" s="90" t="s">
        <v>63</v>
      </c>
      <c r="D72" s="89">
        <v>10</v>
      </c>
      <c r="E72" s="72">
        <v>0.1</v>
      </c>
      <c r="F72" s="5">
        <f>(1+E72)*D72</f>
        <v>11</v>
      </c>
      <c r="G72" s="89" t="s">
        <v>36</v>
      </c>
      <c r="H72" s="9">
        <f>0.032*55</f>
        <v>1.76</v>
      </c>
      <c r="I72" s="9">
        <f>1.38*2.65</f>
        <v>3.6569999999999996</v>
      </c>
      <c r="J72" s="25">
        <f t="shared" ref="J72" si="15">(H72+I72)*F72</f>
        <v>59.586999999999996</v>
      </c>
      <c r="K72" s="107"/>
    </row>
    <row r="73" spans="1:11">
      <c r="A73" s="10" t="str">
        <f>IF(D73=0,"",1+MAX(A$9:A72))</f>
        <v/>
      </c>
      <c r="B73" s="110"/>
      <c r="C73" s="91" t="s">
        <v>64</v>
      </c>
      <c r="D73" s="87"/>
      <c r="E73" s="72"/>
      <c r="F73" s="5"/>
      <c r="G73" s="87"/>
      <c r="H73" s="9"/>
      <c r="I73" s="9"/>
      <c r="J73" s="25"/>
      <c r="K73" s="107"/>
    </row>
    <row r="74" spans="1:11">
      <c r="A74" s="10">
        <f>IF(D74=0,"",1+MAX(A$9:A73))</f>
        <v>32</v>
      </c>
      <c r="B74" s="110"/>
      <c r="C74" s="90" t="s">
        <v>65</v>
      </c>
      <c r="D74" s="89">
        <v>68</v>
      </c>
      <c r="E74" s="72">
        <v>0.1</v>
      </c>
      <c r="F74" s="5">
        <f>(1+E74)*D74</f>
        <v>74.800000000000011</v>
      </c>
      <c r="G74" s="89" t="s">
        <v>36</v>
      </c>
      <c r="H74" s="9">
        <f>0.032*55</f>
        <v>1.76</v>
      </c>
      <c r="I74" s="9">
        <f>1.38*2.4</f>
        <v>3.3119999999999998</v>
      </c>
      <c r="J74" s="25">
        <f t="shared" ref="J74" si="16">(H74+I74)*F74</f>
        <v>379.38560000000007</v>
      </c>
      <c r="K74" s="107"/>
    </row>
    <row r="75" spans="1:11">
      <c r="A75" s="10" t="str">
        <f>IF(D75=0,"",1+MAX(A$9:A74))</f>
        <v/>
      </c>
      <c r="B75" s="110"/>
      <c r="C75" s="68" t="s">
        <v>68</v>
      </c>
      <c r="D75" s="3"/>
      <c r="E75" s="7"/>
      <c r="F75" s="14"/>
      <c r="G75" s="3"/>
      <c r="H75" s="9"/>
      <c r="I75" s="9"/>
      <c r="J75" s="25"/>
      <c r="K75" s="107"/>
    </row>
    <row r="76" spans="1:11" ht="16.5" thickBot="1">
      <c r="A76" s="129" t="str">
        <f>IF(D76=0,"",1+MAX(A$9:A75))</f>
        <v/>
      </c>
      <c r="B76" s="111"/>
      <c r="C76" s="136" t="s">
        <v>45</v>
      </c>
      <c r="D76" s="131"/>
      <c r="E76" s="137"/>
      <c r="F76" s="138"/>
      <c r="G76" s="139"/>
      <c r="H76" s="134"/>
      <c r="I76" s="134"/>
      <c r="J76" s="135"/>
      <c r="K76" s="108"/>
    </row>
    <row r="77" spans="1:11">
      <c r="A77" s="93"/>
      <c r="B77" s="94"/>
      <c r="C77" s="95"/>
      <c r="D77" s="101"/>
      <c r="E77" s="96"/>
      <c r="F77" s="96"/>
      <c r="G77" s="96"/>
      <c r="H77" s="96"/>
      <c r="I77" s="96"/>
      <c r="J77" s="96"/>
      <c r="K77" s="102"/>
    </row>
    <row r="78" spans="1:11">
      <c r="A78" s="83" t="s">
        <v>40</v>
      </c>
      <c r="B78" s="117"/>
      <c r="C78" s="118"/>
      <c r="D78" s="119"/>
      <c r="E78" s="120"/>
      <c r="F78" s="120"/>
      <c r="G78" s="103" t="s">
        <v>32</v>
      </c>
      <c r="H78" s="120"/>
      <c r="I78" s="120"/>
      <c r="J78" s="121"/>
      <c r="K78" s="104"/>
    </row>
    <row r="79" spans="1:11">
      <c r="A79" s="83" t="s">
        <v>37</v>
      </c>
      <c r="B79" s="117"/>
      <c r="C79" s="122"/>
      <c r="D79" s="119"/>
      <c r="E79" s="120"/>
      <c r="F79" s="120"/>
      <c r="G79" s="103" t="s">
        <v>33</v>
      </c>
      <c r="H79" s="120"/>
      <c r="I79" s="120"/>
      <c r="J79" s="103"/>
      <c r="K79" s="104"/>
    </row>
    <row r="80" spans="1:11">
      <c r="A80" s="1"/>
      <c r="B80" s="123"/>
      <c r="C80" s="118"/>
      <c r="D80" s="119"/>
      <c r="E80" s="120"/>
      <c r="F80" s="120"/>
      <c r="G80" s="124"/>
      <c r="H80" s="120"/>
      <c r="I80" s="120"/>
      <c r="J80" s="103"/>
      <c r="K80" s="104"/>
    </row>
    <row r="81" spans="1:11">
      <c r="A81" s="84" t="s">
        <v>39</v>
      </c>
      <c r="B81" s="125"/>
      <c r="C81" s="126"/>
      <c r="D81" s="119"/>
      <c r="E81" s="120"/>
      <c r="F81" s="120"/>
      <c r="G81" s="127">
        <f ca="1">TODAY()</f>
        <v>46151</v>
      </c>
      <c r="H81" s="120"/>
      <c r="I81" s="120"/>
      <c r="J81" s="124"/>
      <c r="K81" s="104"/>
    </row>
    <row r="82" spans="1:11" ht="16.5" thickBot="1">
      <c r="A82" s="112"/>
      <c r="B82" s="113"/>
      <c r="C82" s="113"/>
      <c r="D82" s="119"/>
      <c r="E82" s="128"/>
      <c r="F82" s="120"/>
      <c r="G82" s="120"/>
      <c r="H82" s="120"/>
      <c r="I82" s="120"/>
      <c r="J82" s="127"/>
      <c r="K82" s="105"/>
    </row>
    <row r="83" spans="1:11" ht="24.75" thickBot="1">
      <c r="A83" s="97" t="s">
        <v>3</v>
      </c>
      <c r="B83" s="98" t="s">
        <v>34</v>
      </c>
      <c r="C83" s="99" t="s">
        <v>0</v>
      </c>
      <c r="D83" s="99" t="s">
        <v>4</v>
      </c>
      <c r="E83" s="99" t="s">
        <v>5</v>
      </c>
      <c r="F83" s="98" t="s">
        <v>6</v>
      </c>
      <c r="G83" s="99" t="s">
        <v>7</v>
      </c>
      <c r="H83" s="99" t="s">
        <v>41</v>
      </c>
      <c r="I83" s="98" t="s">
        <v>42</v>
      </c>
      <c r="J83" s="99" t="s">
        <v>1</v>
      </c>
      <c r="K83" s="100" t="s">
        <v>8</v>
      </c>
    </row>
    <row r="84" spans="1:11" ht="16.5" thickBot="1">
      <c r="A84" s="51"/>
      <c r="B84" s="63" t="s">
        <v>35</v>
      </c>
      <c r="C84" s="52" t="s">
        <v>9</v>
      </c>
      <c r="D84" s="114"/>
      <c r="E84" s="114"/>
      <c r="F84" s="114"/>
      <c r="G84" s="114"/>
      <c r="H84" s="114"/>
      <c r="I84" s="114"/>
      <c r="J84" s="114"/>
      <c r="K84" s="115"/>
    </row>
    <row r="85" spans="1:11" ht="63" customHeight="1">
      <c r="A85" s="10">
        <f>IF(D85=0,"",1+MAX(A$9:A76))</f>
        <v>33</v>
      </c>
      <c r="B85" s="110"/>
      <c r="C85" s="88" t="s">
        <v>46</v>
      </c>
      <c r="D85" s="89">
        <v>320</v>
      </c>
      <c r="E85" s="72">
        <v>0.1</v>
      </c>
      <c r="F85" s="5">
        <f>(1+E85)*D85</f>
        <v>352</v>
      </c>
      <c r="G85" s="89" t="s">
        <v>31</v>
      </c>
      <c r="H85" s="9">
        <f>55*0.042</f>
        <v>2.31</v>
      </c>
      <c r="I85" s="9">
        <f>1.38*2.5</f>
        <v>3.4499999999999997</v>
      </c>
      <c r="J85" s="25">
        <f t="shared" ref="J85:J87" si="17">(H85+I85)*F85</f>
        <v>2027.52</v>
      </c>
      <c r="K85" s="107"/>
    </row>
    <row r="86" spans="1:11" ht="51.75" customHeight="1">
      <c r="A86" s="10">
        <f>IF(D86=0,"",1+MAX(A$9:A85))</f>
        <v>34</v>
      </c>
      <c r="B86" s="110"/>
      <c r="C86" s="88" t="s">
        <v>47</v>
      </c>
      <c r="D86" s="89">
        <v>1456</v>
      </c>
      <c r="E86" s="72">
        <v>0.1</v>
      </c>
      <c r="F86" s="67">
        <f>(1+E86)*D86</f>
        <v>1601.6000000000001</v>
      </c>
      <c r="G86" s="89" t="s">
        <v>31</v>
      </c>
      <c r="H86" s="9">
        <f>55*0.042</f>
        <v>2.31</v>
      </c>
      <c r="I86" s="9">
        <f>1.38*2.5</f>
        <v>3.4499999999999997</v>
      </c>
      <c r="J86" s="25">
        <f t="shared" si="17"/>
        <v>9225.2160000000003</v>
      </c>
      <c r="K86" s="107"/>
    </row>
    <row r="87" spans="1:11">
      <c r="A87" s="10">
        <f>IF(D87=0,"",1+MAX(A$9:A86))</f>
        <v>35</v>
      </c>
      <c r="B87" s="110"/>
      <c r="C87" s="90" t="s">
        <v>48</v>
      </c>
      <c r="D87" s="89">
        <v>72</v>
      </c>
      <c r="E87" s="72">
        <v>0.1</v>
      </c>
      <c r="F87" s="67">
        <f>(1+E87)*D87</f>
        <v>79.2</v>
      </c>
      <c r="G87" s="89" t="s">
        <v>31</v>
      </c>
      <c r="H87" s="9">
        <f>55*0.065</f>
        <v>3.5750000000000002</v>
      </c>
      <c r="I87" s="9">
        <v>10.210000000000001</v>
      </c>
      <c r="J87" s="25">
        <f t="shared" si="17"/>
        <v>1091.7720000000002</v>
      </c>
      <c r="K87" s="107"/>
    </row>
    <row r="88" spans="1:11">
      <c r="A88" s="10" t="str">
        <f>IF(D88=0,"",1+MAX(A$9:A87))</f>
        <v/>
      </c>
      <c r="B88" s="110"/>
      <c r="C88" s="92" t="s">
        <v>49</v>
      </c>
      <c r="D88" s="87"/>
      <c r="E88" s="72"/>
      <c r="F88" s="67"/>
      <c r="G88" s="87"/>
      <c r="H88" s="9"/>
      <c r="I88" s="9"/>
      <c r="J88" s="25"/>
      <c r="K88" s="107"/>
    </row>
    <row r="89" spans="1:11">
      <c r="A89" s="10">
        <f>IF(D89=0,"",1+MAX(A$9:A88))</f>
        <v>36</v>
      </c>
      <c r="B89" s="110"/>
      <c r="C89" s="90" t="s">
        <v>50</v>
      </c>
      <c r="D89" s="89">
        <v>1908</v>
      </c>
      <c r="E89" s="72">
        <v>0.1</v>
      </c>
      <c r="F89" s="5">
        <f>(1+E89)*D89</f>
        <v>2098.8000000000002</v>
      </c>
      <c r="G89" s="89" t="s">
        <v>31</v>
      </c>
      <c r="H89" s="9">
        <f>0.016*55</f>
        <v>0.88</v>
      </c>
      <c r="I89" s="9">
        <f>1.38*1.65</f>
        <v>2.2769999999999997</v>
      </c>
      <c r="J89" s="25">
        <f t="shared" ref="J89" si="18">(H89+I89)*F89</f>
        <v>6625.9115999999995</v>
      </c>
      <c r="K89" s="107"/>
    </row>
    <row r="90" spans="1:11">
      <c r="A90" s="10" t="str">
        <f>IF(D90=0,"",1+MAX(A$9:A89))</f>
        <v/>
      </c>
      <c r="B90" s="110"/>
      <c r="C90" s="92" t="s">
        <v>51</v>
      </c>
      <c r="D90" s="87"/>
      <c r="E90" s="7"/>
      <c r="F90" s="14"/>
      <c r="G90" s="87"/>
      <c r="H90" s="9"/>
      <c r="I90" s="9"/>
      <c r="J90" s="25"/>
      <c r="K90" s="107"/>
    </row>
    <row r="91" spans="1:11">
      <c r="A91" s="10">
        <f>IF(D91=0,"",1+MAX(A$9:A90))</f>
        <v>37</v>
      </c>
      <c r="B91" s="110"/>
      <c r="C91" s="90" t="s">
        <v>52</v>
      </c>
      <c r="D91" s="89">
        <v>560</v>
      </c>
      <c r="E91" s="72">
        <v>0.1</v>
      </c>
      <c r="F91" s="5">
        <f t="shared" ref="F91" si="19">(1+E91)*D91</f>
        <v>616</v>
      </c>
      <c r="G91" s="89" t="s">
        <v>36</v>
      </c>
      <c r="H91" s="9">
        <f>0.055*55</f>
        <v>3.0249999999999999</v>
      </c>
      <c r="I91" s="9">
        <f>1.38*3.65</f>
        <v>5.0369999999999999</v>
      </c>
      <c r="J91" s="25">
        <f t="shared" ref="J91" si="20">(H91+I91)*F91</f>
        <v>4966.192</v>
      </c>
      <c r="K91" s="107"/>
    </row>
    <row r="92" spans="1:11">
      <c r="A92" s="10" t="str">
        <f>IF(D92=0,"",1+MAX(A$9:A91))</f>
        <v/>
      </c>
      <c r="B92" s="110"/>
      <c r="C92" s="92" t="s">
        <v>53</v>
      </c>
      <c r="D92" s="87"/>
      <c r="E92" s="72"/>
      <c r="F92" s="5"/>
      <c r="G92" s="87"/>
      <c r="H92" s="9"/>
      <c r="I92" s="9"/>
      <c r="J92" s="25"/>
      <c r="K92" s="107"/>
    </row>
    <row r="93" spans="1:11">
      <c r="A93" s="10" t="str">
        <f>IF(D93=0,"",1+MAX(A$9:A92))</f>
        <v/>
      </c>
      <c r="B93" s="110"/>
      <c r="C93" s="91" t="s">
        <v>54</v>
      </c>
      <c r="D93" s="87"/>
      <c r="E93" s="72"/>
      <c r="F93" s="67"/>
      <c r="G93" s="87"/>
      <c r="H93" s="9"/>
      <c r="I93" s="9"/>
      <c r="J93" s="25"/>
      <c r="K93" s="107"/>
    </row>
    <row r="94" spans="1:11">
      <c r="A94" s="10">
        <f>IF(D94=0,"",1+MAX(A$9:A93))</f>
        <v>38</v>
      </c>
      <c r="B94" s="110"/>
      <c r="C94" s="90" t="s">
        <v>55</v>
      </c>
      <c r="D94" s="89">
        <v>180</v>
      </c>
      <c r="E94" s="72">
        <v>0.1</v>
      </c>
      <c r="F94" s="5">
        <f>(1+E94)*D94</f>
        <v>198.00000000000003</v>
      </c>
      <c r="G94" s="89" t="s">
        <v>36</v>
      </c>
      <c r="H94" s="9">
        <f>0.028*55</f>
        <v>1.54</v>
      </c>
      <c r="I94" s="9">
        <f>1.38*2.1</f>
        <v>2.8979999999999997</v>
      </c>
      <c r="J94" s="25">
        <f t="shared" ref="J94" si="21">(H94+I94)*F94</f>
        <v>878.72400000000005</v>
      </c>
      <c r="K94" s="107"/>
    </row>
    <row r="95" spans="1:11">
      <c r="A95" s="10" t="str">
        <f>IF(D95=0,"",1+MAX(A$9:A94))</f>
        <v/>
      </c>
      <c r="B95" s="110"/>
      <c r="C95" s="91" t="s">
        <v>56</v>
      </c>
      <c r="D95" s="87"/>
      <c r="E95" s="72"/>
      <c r="F95" s="67"/>
      <c r="G95" s="87"/>
      <c r="H95" s="9"/>
      <c r="I95" s="9"/>
      <c r="J95" s="25"/>
      <c r="K95" s="107"/>
    </row>
    <row r="96" spans="1:11">
      <c r="A96" s="10">
        <f>IF(D96=0,"",1+MAX(A$9:A95))</f>
        <v>39</v>
      </c>
      <c r="B96" s="110"/>
      <c r="C96" s="90" t="s">
        <v>57</v>
      </c>
      <c r="D96" s="89">
        <v>460</v>
      </c>
      <c r="E96" s="72">
        <v>0.1</v>
      </c>
      <c r="F96" s="5">
        <f>(1+E96)*D96</f>
        <v>506.00000000000006</v>
      </c>
      <c r="G96" s="89" t="s">
        <v>36</v>
      </c>
      <c r="H96" s="9">
        <f>0.028*55</f>
        <v>1.54</v>
      </c>
      <c r="I96" s="9">
        <f>1.38*2.1</f>
        <v>2.8979999999999997</v>
      </c>
      <c r="J96" s="25">
        <f t="shared" ref="J96" si="22">(H96+I96)*F96</f>
        <v>2245.6280000000002</v>
      </c>
      <c r="K96" s="107"/>
    </row>
    <row r="97" spans="1:11">
      <c r="A97" s="10" t="str">
        <f>IF(D97=0,"",1+MAX(A$9:A96))</f>
        <v/>
      </c>
      <c r="B97" s="110"/>
      <c r="C97" s="91" t="s">
        <v>58</v>
      </c>
      <c r="D97" s="87"/>
      <c r="E97" s="7"/>
      <c r="F97" s="14"/>
      <c r="G97" s="87"/>
      <c r="H97" s="9"/>
      <c r="I97" s="9"/>
      <c r="J97" s="25"/>
      <c r="K97" s="107"/>
    </row>
    <row r="98" spans="1:11">
      <c r="A98" s="10">
        <f>IF(D98=0,"",1+MAX(A$9:A97))</f>
        <v>40</v>
      </c>
      <c r="B98" s="110"/>
      <c r="C98" s="90" t="s">
        <v>59</v>
      </c>
      <c r="D98" s="89">
        <v>126</v>
      </c>
      <c r="E98" s="72">
        <v>0.1</v>
      </c>
      <c r="F98" s="5">
        <f t="shared" ref="F98" si="23">(1+E98)*D98</f>
        <v>138.60000000000002</v>
      </c>
      <c r="G98" s="89" t="s">
        <v>36</v>
      </c>
      <c r="H98" s="9">
        <f>0.032*55</f>
        <v>1.76</v>
      </c>
      <c r="I98" s="9">
        <f>1.38*2.65</f>
        <v>3.6569999999999996</v>
      </c>
      <c r="J98" s="25">
        <f t="shared" ref="J98" si="24">(H98+I98)*F98</f>
        <v>750.79620000000011</v>
      </c>
      <c r="K98" s="107"/>
    </row>
    <row r="99" spans="1:11">
      <c r="A99" s="10" t="str">
        <f>IF(D99=0,"",1+MAX(A$9:A98))</f>
        <v/>
      </c>
      <c r="B99" s="110"/>
      <c r="C99" s="91" t="s">
        <v>60</v>
      </c>
      <c r="D99" s="87"/>
      <c r="E99" s="72"/>
      <c r="F99" s="5"/>
      <c r="G99" s="87"/>
      <c r="H99" s="9"/>
      <c r="I99" s="9"/>
      <c r="J99" s="25"/>
      <c r="K99" s="107"/>
    </row>
    <row r="100" spans="1:11">
      <c r="A100" s="10">
        <f>IF(D100=0,"",1+MAX(A$9:A99))</f>
        <v>41</v>
      </c>
      <c r="B100" s="110"/>
      <c r="C100" s="90" t="s">
        <v>61</v>
      </c>
      <c r="D100" s="89">
        <v>78</v>
      </c>
      <c r="E100" s="72">
        <v>0.1</v>
      </c>
      <c r="F100" s="67">
        <f>(1+E100)*D100</f>
        <v>85.800000000000011</v>
      </c>
      <c r="G100" s="89" t="s">
        <v>36</v>
      </c>
      <c r="H100" s="9">
        <f>0.032*55</f>
        <v>1.76</v>
      </c>
      <c r="I100" s="9">
        <f>1.38*2.4</f>
        <v>3.3119999999999998</v>
      </c>
      <c r="J100" s="25">
        <f t="shared" ref="J100" si="25">(H100+I100)*F100</f>
        <v>435.17760000000004</v>
      </c>
      <c r="K100" s="107"/>
    </row>
    <row r="101" spans="1:11">
      <c r="A101" s="10" t="str">
        <f>IF(D101=0,"",1+MAX(A$9:A100))</f>
        <v/>
      </c>
      <c r="B101" s="110"/>
      <c r="C101" s="91" t="s">
        <v>62</v>
      </c>
      <c r="D101" s="87"/>
      <c r="E101" s="72"/>
      <c r="F101" s="5"/>
      <c r="G101" s="87"/>
      <c r="H101" s="9"/>
      <c r="I101" s="9"/>
      <c r="J101" s="25"/>
      <c r="K101" s="107"/>
    </row>
    <row r="102" spans="1:11">
      <c r="A102" s="10">
        <f>IF(D102=0,"",1+MAX(A$9:A101))</f>
        <v>42</v>
      </c>
      <c r="B102" s="110"/>
      <c r="C102" s="90" t="s">
        <v>63</v>
      </c>
      <c r="D102" s="89">
        <v>18</v>
      </c>
      <c r="E102" s="72">
        <v>0.1</v>
      </c>
      <c r="F102" s="5">
        <f>(1+E102)*D102</f>
        <v>19.8</v>
      </c>
      <c r="G102" s="89" t="s">
        <v>36</v>
      </c>
      <c r="H102" s="9">
        <f>0.032*55</f>
        <v>1.76</v>
      </c>
      <c r="I102" s="9">
        <f>1.38*2.65</f>
        <v>3.6569999999999996</v>
      </c>
      <c r="J102" s="25">
        <f t="shared" ref="J102" si="26">(H102+I102)*F102</f>
        <v>107.25660000000001</v>
      </c>
      <c r="K102" s="107"/>
    </row>
    <row r="103" spans="1:11">
      <c r="A103" s="10" t="str">
        <f>IF(D103=0,"",1+MAX(A$9:A102))</f>
        <v/>
      </c>
      <c r="B103" s="110"/>
      <c r="C103" s="91" t="s">
        <v>64</v>
      </c>
      <c r="D103" s="87"/>
      <c r="E103" s="72"/>
      <c r="F103" s="5"/>
      <c r="G103" s="87"/>
      <c r="H103" s="9"/>
      <c r="I103" s="9"/>
      <c r="J103" s="25"/>
      <c r="K103" s="107"/>
    </row>
    <row r="104" spans="1:11">
      <c r="A104" s="10">
        <f>IF(D104=0,"",1+MAX(A$9:A103))</f>
        <v>43</v>
      </c>
      <c r="B104" s="110"/>
      <c r="C104" s="90" t="s">
        <v>65</v>
      </c>
      <c r="D104" s="89">
        <v>62</v>
      </c>
      <c r="E104" s="72">
        <v>0.1</v>
      </c>
      <c r="F104" s="5">
        <f>(1+E104)*D104</f>
        <v>68.2</v>
      </c>
      <c r="G104" s="89" t="s">
        <v>36</v>
      </c>
      <c r="H104" s="9">
        <f>0.032*55</f>
        <v>1.76</v>
      </c>
      <c r="I104" s="9">
        <f>1.38*2.4</f>
        <v>3.3119999999999998</v>
      </c>
      <c r="J104" s="25">
        <f t="shared" ref="J104" si="27">(H104+I104)*F104</f>
        <v>345.91040000000004</v>
      </c>
      <c r="K104" s="107"/>
    </row>
    <row r="105" spans="1:11">
      <c r="A105" s="10" t="str">
        <f>IF(D105=0,"",1+MAX(A$9:A104))</f>
        <v/>
      </c>
      <c r="B105" s="110"/>
      <c r="C105" s="68" t="s">
        <v>69</v>
      </c>
      <c r="D105" s="3"/>
      <c r="E105" s="7"/>
      <c r="F105" s="14"/>
      <c r="G105" s="3"/>
      <c r="H105" s="9"/>
      <c r="I105" s="9"/>
      <c r="J105" s="25"/>
      <c r="K105" s="107"/>
    </row>
    <row r="106" spans="1:11">
      <c r="A106" s="10" t="str">
        <f>IF(D106=0,"",1+MAX(A$9:A105))</f>
        <v/>
      </c>
      <c r="B106" s="110"/>
      <c r="C106" s="92" t="s">
        <v>45</v>
      </c>
      <c r="D106" s="87"/>
      <c r="E106" s="70"/>
      <c r="F106" s="69"/>
      <c r="G106" s="71"/>
      <c r="H106" s="9"/>
      <c r="I106" s="9"/>
      <c r="J106" s="25"/>
      <c r="K106" s="107"/>
    </row>
    <row r="107" spans="1:11" ht="63" customHeight="1">
      <c r="A107" s="10">
        <f>IF(D107=0,"",1+MAX(A$9:A106))</f>
        <v>44</v>
      </c>
      <c r="B107" s="110"/>
      <c r="C107" s="88" t="s">
        <v>46</v>
      </c>
      <c r="D107" s="89">
        <v>280</v>
      </c>
      <c r="E107" s="72">
        <v>0.1</v>
      </c>
      <c r="F107" s="5">
        <f>(1+E107)*D107</f>
        <v>308</v>
      </c>
      <c r="G107" s="89" t="s">
        <v>31</v>
      </c>
      <c r="H107" s="9">
        <f>55*0.042</f>
        <v>2.31</v>
      </c>
      <c r="I107" s="9">
        <f>1.38*2.5</f>
        <v>3.4499999999999997</v>
      </c>
      <c r="J107" s="25">
        <f t="shared" ref="J107:J109" si="28">(H107+I107)*F107</f>
        <v>1774.08</v>
      </c>
      <c r="K107" s="107"/>
    </row>
    <row r="108" spans="1:11" ht="51.75" customHeight="1">
      <c r="A108" s="10">
        <f>IF(D108=0,"",1+MAX(A$9:A107))</f>
        <v>45</v>
      </c>
      <c r="B108" s="110"/>
      <c r="C108" s="88" t="s">
        <v>47</v>
      </c>
      <c r="D108" s="89">
        <v>1424</v>
      </c>
      <c r="E108" s="72">
        <v>0.1</v>
      </c>
      <c r="F108" s="67">
        <f>(1+E108)*D108</f>
        <v>1566.4</v>
      </c>
      <c r="G108" s="89" t="s">
        <v>31</v>
      </c>
      <c r="H108" s="9">
        <f>55*0.042</f>
        <v>2.31</v>
      </c>
      <c r="I108" s="9">
        <f>1.38*2.5</f>
        <v>3.4499999999999997</v>
      </c>
      <c r="J108" s="25">
        <f t="shared" si="28"/>
        <v>9022.4639999999999</v>
      </c>
      <c r="K108" s="107"/>
    </row>
    <row r="109" spans="1:11" ht="16.5" thickBot="1">
      <c r="A109" s="129">
        <f>IF(D109=0,"",1+MAX(A$9:A108))</f>
        <v>46</v>
      </c>
      <c r="B109" s="111"/>
      <c r="C109" s="140" t="s">
        <v>48</v>
      </c>
      <c r="D109" s="141">
        <v>80</v>
      </c>
      <c r="E109" s="132">
        <v>0.1</v>
      </c>
      <c r="F109" s="142">
        <f>(1+E109)*D109</f>
        <v>88</v>
      </c>
      <c r="G109" s="141" t="s">
        <v>31</v>
      </c>
      <c r="H109" s="134">
        <f>55*0.065</f>
        <v>3.5750000000000002</v>
      </c>
      <c r="I109" s="134">
        <v>10.210000000000001</v>
      </c>
      <c r="J109" s="135">
        <f t="shared" si="28"/>
        <v>1213.08</v>
      </c>
      <c r="K109" s="108"/>
    </row>
    <row r="110" spans="1:11">
      <c r="A110" s="93"/>
      <c r="B110" s="94"/>
      <c r="C110" s="95"/>
      <c r="D110" s="101"/>
      <c r="E110" s="96"/>
      <c r="F110" s="96"/>
      <c r="G110" s="96"/>
      <c r="H110" s="96"/>
      <c r="I110" s="96"/>
      <c r="J110" s="96"/>
      <c r="K110" s="102"/>
    </row>
    <row r="111" spans="1:11">
      <c r="A111" s="83" t="s">
        <v>40</v>
      </c>
      <c r="B111" s="117"/>
      <c r="C111" s="118"/>
      <c r="D111" s="119"/>
      <c r="E111" s="120"/>
      <c r="F111" s="120"/>
      <c r="G111" s="103" t="s">
        <v>32</v>
      </c>
      <c r="H111" s="120"/>
      <c r="I111" s="120"/>
      <c r="J111" s="121"/>
      <c r="K111" s="104"/>
    </row>
    <row r="112" spans="1:11">
      <c r="A112" s="83" t="s">
        <v>37</v>
      </c>
      <c r="B112" s="117"/>
      <c r="C112" s="122"/>
      <c r="D112" s="119"/>
      <c r="E112" s="120"/>
      <c r="F112" s="120"/>
      <c r="G112" s="103" t="s">
        <v>33</v>
      </c>
      <c r="H112" s="120"/>
      <c r="I112" s="120"/>
      <c r="J112" s="103"/>
      <c r="K112" s="104"/>
    </row>
    <row r="113" spans="1:11">
      <c r="A113" s="1"/>
      <c r="B113" s="123"/>
      <c r="C113" s="118"/>
      <c r="D113" s="119"/>
      <c r="E113" s="120"/>
      <c r="F113" s="120"/>
      <c r="G113" s="124"/>
      <c r="H113" s="120"/>
      <c r="I113" s="120"/>
      <c r="J113" s="103"/>
      <c r="K113" s="104"/>
    </row>
    <row r="114" spans="1:11">
      <c r="A114" s="84" t="s">
        <v>39</v>
      </c>
      <c r="B114" s="125"/>
      <c r="C114" s="126"/>
      <c r="D114" s="119"/>
      <c r="E114" s="120"/>
      <c r="F114" s="120"/>
      <c r="G114" s="127">
        <f ca="1">TODAY()</f>
        <v>46151</v>
      </c>
      <c r="H114" s="120"/>
      <c r="I114" s="120"/>
      <c r="J114" s="124"/>
      <c r="K114" s="104"/>
    </row>
    <row r="115" spans="1:11" ht="16.5" thickBot="1">
      <c r="A115" s="112"/>
      <c r="B115" s="113"/>
      <c r="C115" s="113"/>
      <c r="D115" s="119"/>
      <c r="E115" s="128"/>
      <c r="F115" s="120"/>
      <c r="G115" s="120"/>
      <c r="H115" s="120"/>
      <c r="I115" s="120"/>
      <c r="J115" s="127"/>
      <c r="K115" s="105"/>
    </row>
    <row r="116" spans="1:11" ht="24.75" thickBot="1">
      <c r="A116" s="97" t="s">
        <v>3</v>
      </c>
      <c r="B116" s="98" t="s">
        <v>34</v>
      </c>
      <c r="C116" s="99" t="s">
        <v>0</v>
      </c>
      <c r="D116" s="99" t="s">
        <v>4</v>
      </c>
      <c r="E116" s="99" t="s">
        <v>5</v>
      </c>
      <c r="F116" s="98" t="s">
        <v>6</v>
      </c>
      <c r="G116" s="99" t="s">
        <v>7</v>
      </c>
      <c r="H116" s="99" t="s">
        <v>41</v>
      </c>
      <c r="I116" s="98" t="s">
        <v>42</v>
      </c>
      <c r="J116" s="99" t="s">
        <v>1</v>
      </c>
      <c r="K116" s="100" t="s">
        <v>8</v>
      </c>
    </row>
    <row r="117" spans="1:11" ht="16.5" thickBot="1">
      <c r="A117" s="51"/>
      <c r="B117" s="63" t="s">
        <v>35</v>
      </c>
      <c r="C117" s="52" t="s">
        <v>9</v>
      </c>
      <c r="D117" s="114"/>
      <c r="E117" s="114"/>
      <c r="F117" s="114"/>
      <c r="G117" s="114"/>
      <c r="H117" s="114"/>
      <c r="I117" s="114"/>
      <c r="J117" s="114"/>
      <c r="K117" s="115"/>
    </row>
    <row r="118" spans="1:11">
      <c r="A118" s="10" t="str">
        <f>IF(D118=0,"",1+MAX(A$9:A109))</f>
        <v/>
      </c>
      <c r="B118" s="110"/>
      <c r="C118" s="92" t="s">
        <v>49</v>
      </c>
      <c r="D118" s="87"/>
      <c r="E118" s="72"/>
      <c r="F118" s="67"/>
      <c r="G118" s="87"/>
      <c r="H118" s="9"/>
      <c r="I118" s="9"/>
      <c r="J118" s="25"/>
      <c r="K118" s="107"/>
    </row>
    <row r="119" spans="1:11">
      <c r="A119" s="10">
        <f>IF(D119=0,"",1+MAX(A$9:A118))</f>
        <v>47</v>
      </c>
      <c r="B119" s="110"/>
      <c r="C119" s="90" t="s">
        <v>50</v>
      </c>
      <c r="D119" s="89">
        <v>1740</v>
      </c>
      <c r="E119" s="72">
        <v>0.1</v>
      </c>
      <c r="F119" s="5">
        <f>(1+E119)*D119</f>
        <v>1914.0000000000002</v>
      </c>
      <c r="G119" s="89" t="s">
        <v>31</v>
      </c>
      <c r="H119" s="9">
        <f>0.016*55</f>
        <v>0.88</v>
      </c>
      <c r="I119" s="9">
        <f>1.38*1.65</f>
        <v>2.2769999999999997</v>
      </c>
      <c r="J119" s="25">
        <f t="shared" ref="J119" si="29">(H119+I119)*F119</f>
        <v>6042.4979999999996</v>
      </c>
      <c r="K119" s="107"/>
    </row>
    <row r="120" spans="1:11">
      <c r="A120" s="10" t="str">
        <f>IF(D120=0,"",1+MAX(A$9:A119))</f>
        <v/>
      </c>
      <c r="B120" s="110"/>
      <c r="C120" s="92" t="s">
        <v>51</v>
      </c>
      <c r="D120" s="87"/>
      <c r="E120" s="7"/>
      <c r="F120" s="14"/>
      <c r="G120" s="87"/>
      <c r="H120" s="9"/>
      <c r="I120" s="9"/>
      <c r="J120" s="25"/>
      <c r="K120" s="107"/>
    </row>
    <row r="121" spans="1:11">
      <c r="A121" s="10">
        <f>IF(D121=0,"",1+MAX(A$9:A120))</f>
        <v>48</v>
      </c>
      <c r="B121" s="110"/>
      <c r="C121" s="90" t="s">
        <v>52</v>
      </c>
      <c r="D121" s="89">
        <v>498</v>
      </c>
      <c r="E121" s="72">
        <v>0.1</v>
      </c>
      <c r="F121" s="5">
        <f t="shared" ref="F121" si="30">(1+E121)*D121</f>
        <v>547.80000000000007</v>
      </c>
      <c r="G121" s="89" t="s">
        <v>36</v>
      </c>
      <c r="H121" s="9">
        <f>0.055*55</f>
        <v>3.0249999999999999</v>
      </c>
      <c r="I121" s="9">
        <f>1.38*3.65</f>
        <v>5.0369999999999999</v>
      </c>
      <c r="J121" s="25">
        <f t="shared" ref="J121" si="31">(H121+I121)*F121</f>
        <v>4416.3636000000006</v>
      </c>
      <c r="K121" s="107"/>
    </row>
    <row r="122" spans="1:11">
      <c r="A122" s="10" t="str">
        <f>IF(D122=0,"",1+MAX(A$9:A121))</f>
        <v/>
      </c>
      <c r="B122" s="110"/>
      <c r="C122" s="92" t="s">
        <v>53</v>
      </c>
      <c r="D122" s="87"/>
      <c r="E122" s="72"/>
      <c r="F122" s="5"/>
      <c r="G122" s="87"/>
      <c r="H122" s="9"/>
      <c r="I122" s="9"/>
      <c r="J122" s="25"/>
      <c r="K122" s="107"/>
    </row>
    <row r="123" spans="1:11">
      <c r="A123" s="10" t="str">
        <f>IF(D123=0,"",1+MAX(A$9:A122))</f>
        <v/>
      </c>
      <c r="B123" s="110"/>
      <c r="C123" s="91" t="s">
        <v>54</v>
      </c>
      <c r="D123" s="87"/>
      <c r="E123" s="72"/>
      <c r="F123" s="67"/>
      <c r="G123" s="87"/>
      <c r="H123" s="9"/>
      <c r="I123" s="9"/>
      <c r="J123" s="25"/>
      <c r="K123" s="107"/>
    </row>
    <row r="124" spans="1:11">
      <c r="A124" s="10">
        <f>IF(D124=0,"",1+MAX(A$9:A123))</f>
        <v>49</v>
      </c>
      <c r="B124" s="110"/>
      <c r="C124" s="90" t="s">
        <v>55</v>
      </c>
      <c r="D124" s="89">
        <v>126</v>
      </c>
      <c r="E124" s="72">
        <v>0.1</v>
      </c>
      <c r="F124" s="5">
        <f>(1+E124)*D124</f>
        <v>138.60000000000002</v>
      </c>
      <c r="G124" s="89" t="s">
        <v>36</v>
      </c>
      <c r="H124" s="9">
        <f>0.028*55</f>
        <v>1.54</v>
      </c>
      <c r="I124" s="9">
        <f>1.38*2.1</f>
        <v>2.8979999999999997</v>
      </c>
      <c r="J124" s="25">
        <f t="shared" ref="J124" si="32">(H124+I124)*F124</f>
        <v>615.10680000000002</v>
      </c>
      <c r="K124" s="107"/>
    </row>
    <row r="125" spans="1:11">
      <c r="A125" s="10" t="str">
        <f>IF(D125=0,"",1+MAX(A$9:A124))</f>
        <v/>
      </c>
      <c r="B125" s="110"/>
      <c r="C125" s="91" t="s">
        <v>56</v>
      </c>
      <c r="D125" s="87"/>
      <c r="E125" s="72"/>
      <c r="F125" s="67"/>
      <c r="G125" s="87"/>
      <c r="H125" s="9"/>
      <c r="I125" s="9"/>
      <c r="J125" s="25"/>
      <c r="K125" s="107"/>
    </row>
    <row r="126" spans="1:11">
      <c r="A126" s="10">
        <f>IF(D126=0,"",1+MAX(A$9:A125))</f>
        <v>50</v>
      </c>
      <c r="B126" s="110"/>
      <c r="C126" s="90" t="s">
        <v>57</v>
      </c>
      <c r="D126" s="89">
        <v>396</v>
      </c>
      <c r="E126" s="72">
        <v>0.1</v>
      </c>
      <c r="F126" s="5">
        <f>(1+E126)*D126</f>
        <v>435.6</v>
      </c>
      <c r="G126" s="89" t="s">
        <v>36</v>
      </c>
      <c r="H126" s="9">
        <f>0.028*55</f>
        <v>1.54</v>
      </c>
      <c r="I126" s="9">
        <f>1.38*2.1</f>
        <v>2.8979999999999997</v>
      </c>
      <c r="J126" s="25">
        <f t="shared" ref="J126" si="33">(H126+I126)*F126</f>
        <v>1933.1928</v>
      </c>
      <c r="K126" s="107"/>
    </row>
    <row r="127" spans="1:11">
      <c r="A127" s="10" t="str">
        <f>IF(D127=0,"",1+MAX(A$9:A126))</f>
        <v/>
      </c>
      <c r="B127" s="110"/>
      <c r="C127" s="91" t="s">
        <v>58</v>
      </c>
      <c r="D127" s="87"/>
      <c r="E127" s="7"/>
      <c r="F127" s="14"/>
      <c r="G127" s="87"/>
      <c r="H127" s="9"/>
      <c r="I127" s="9"/>
      <c r="J127" s="25"/>
      <c r="K127" s="107"/>
    </row>
    <row r="128" spans="1:11">
      <c r="A128" s="10">
        <f>IF(D128=0,"",1+MAX(A$9:A127))</f>
        <v>51</v>
      </c>
      <c r="B128" s="110"/>
      <c r="C128" s="90" t="s">
        <v>59</v>
      </c>
      <c r="D128" s="89">
        <v>75</v>
      </c>
      <c r="E128" s="72">
        <v>0.1</v>
      </c>
      <c r="F128" s="5">
        <f t="shared" ref="F128" si="34">(1+E128)*D128</f>
        <v>82.5</v>
      </c>
      <c r="G128" s="89" t="s">
        <v>36</v>
      </c>
      <c r="H128" s="9">
        <f>0.032*55</f>
        <v>1.76</v>
      </c>
      <c r="I128" s="9">
        <f>1.38*2.65</f>
        <v>3.6569999999999996</v>
      </c>
      <c r="J128" s="25">
        <f t="shared" ref="J128" si="35">(H128+I128)*F128</f>
        <v>446.90249999999997</v>
      </c>
      <c r="K128" s="107"/>
    </row>
    <row r="129" spans="1:11">
      <c r="A129" s="10" t="str">
        <f>IF(D129=0,"",1+MAX(A$9:A128))</f>
        <v/>
      </c>
      <c r="B129" s="110"/>
      <c r="C129" s="91" t="s">
        <v>60</v>
      </c>
      <c r="D129" s="87"/>
      <c r="E129" s="72"/>
      <c r="F129" s="5"/>
      <c r="G129" s="87"/>
      <c r="H129" s="9"/>
      <c r="I129" s="9"/>
      <c r="J129" s="25"/>
      <c r="K129" s="107"/>
    </row>
    <row r="130" spans="1:11">
      <c r="A130" s="10">
        <f>IF(D130=0,"",1+MAX(A$9:A129))</f>
        <v>52</v>
      </c>
      <c r="B130" s="110"/>
      <c r="C130" s="90" t="s">
        <v>61</v>
      </c>
      <c r="D130" s="89">
        <v>44</v>
      </c>
      <c r="E130" s="72">
        <v>0.1</v>
      </c>
      <c r="F130" s="67">
        <f>(1+E130)*D130</f>
        <v>48.400000000000006</v>
      </c>
      <c r="G130" s="89" t="s">
        <v>36</v>
      </c>
      <c r="H130" s="9">
        <f>0.032*55</f>
        <v>1.76</v>
      </c>
      <c r="I130" s="9">
        <f>1.38*2.4</f>
        <v>3.3119999999999998</v>
      </c>
      <c r="J130" s="25">
        <f t="shared" ref="J130" si="36">(H130+I130)*F130</f>
        <v>245.48480000000004</v>
      </c>
      <c r="K130" s="107"/>
    </row>
    <row r="131" spans="1:11">
      <c r="A131" s="10" t="str">
        <f>IF(D131=0,"",1+MAX(A$9:A130))</f>
        <v/>
      </c>
      <c r="B131" s="110"/>
      <c r="C131" s="91" t="s">
        <v>62</v>
      </c>
      <c r="D131" s="87"/>
      <c r="E131" s="72"/>
      <c r="F131" s="5"/>
      <c r="G131" s="87"/>
      <c r="H131" s="9"/>
      <c r="I131" s="9"/>
      <c r="J131" s="25"/>
      <c r="K131" s="107"/>
    </row>
    <row r="132" spans="1:11">
      <c r="A132" s="10">
        <f>IF(D132=0,"",1+MAX(A$9:A131))</f>
        <v>53</v>
      </c>
      <c r="B132" s="110"/>
      <c r="C132" s="90" t="s">
        <v>63</v>
      </c>
      <c r="D132" s="89">
        <v>8</v>
      </c>
      <c r="E132" s="72">
        <v>0.1</v>
      </c>
      <c r="F132" s="5">
        <f>(1+E132)*D132</f>
        <v>8.8000000000000007</v>
      </c>
      <c r="G132" s="89" t="s">
        <v>36</v>
      </c>
      <c r="H132" s="9">
        <f>0.032*55</f>
        <v>1.76</v>
      </c>
      <c r="I132" s="9">
        <f>1.38*2.65</f>
        <v>3.6569999999999996</v>
      </c>
      <c r="J132" s="25">
        <f t="shared" ref="J132" si="37">(H132+I132)*F132</f>
        <v>47.669600000000003</v>
      </c>
      <c r="K132" s="107"/>
    </row>
    <row r="133" spans="1:11">
      <c r="A133" s="10" t="str">
        <f>IF(D133=0,"",1+MAX(A$9:A132))</f>
        <v/>
      </c>
      <c r="B133" s="110"/>
      <c r="C133" s="91" t="s">
        <v>64</v>
      </c>
      <c r="D133" s="87"/>
      <c r="E133" s="72"/>
      <c r="F133" s="5"/>
      <c r="G133" s="87"/>
      <c r="H133" s="9"/>
      <c r="I133" s="9"/>
      <c r="J133" s="25"/>
      <c r="K133" s="107"/>
    </row>
    <row r="134" spans="1:11">
      <c r="A134" s="10">
        <f>IF(D134=0,"",1+MAX(A$9:A133))</f>
        <v>54</v>
      </c>
      <c r="B134" s="110"/>
      <c r="C134" s="90" t="s">
        <v>65</v>
      </c>
      <c r="D134" s="89">
        <v>52</v>
      </c>
      <c r="E134" s="72">
        <v>0.1</v>
      </c>
      <c r="F134" s="5">
        <f>(1+E134)*D134</f>
        <v>57.2</v>
      </c>
      <c r="G134" s="89" t="s">
        <v>36</v>
      </c>
      <c r="H134" s="9">
        <f>0.032*55</f>
        <v>1.76</v>
      </c>
      <c r="I134" s="9">
        <f>1.38*2.4</f>
        <v>3.3119999999999998</v>
      </c>
      <c r="J134" s="25">
        <f t="shared" ref="J134" si="38">(H134+I134)*F134</f>
        <v>290.11840000000001</v>
      </c>
      <c r="K134" s="107"/>
    </row>
    <row r="135" spans="1:11">
      <c r="A135" s="10" t="str">
        <f>IF(D135=0,"",1+MAX(A$9:A134))</f>
        <v/>
      </c>
      <c r="B135" s="110"/>
      <c r="C135" s="68" t="s">
        <v>70</v>
      </c>
      <c r="D135" s="3"/>
      <c r="E135" s="7"/>
      <c r="F135" s="14"/>
      <c r="G135" s="3"/>
      <c r="H135" s="9"/>
      <c r="I135" s="9"/>
      <c r="J135" s="25"/>
      <c r="K135" s="107"/>
    </row>
    <row r="136" spans="1:11">
      <c r="A136" s="10" t="str">
        <f>IF(D136=0,"",1+MAX(A$9:A135))</f>
        <v/>
      </c>
      <c r="B136" s="110"/>
      <c r="C136" s="92" t="s">
        <v>45</v>
      </c>
      <c r="D136" s="87"/>
      <c r="E136" s="70"/>
      <c r="F136" s="69"/>
      <c r="G136" s="71"/>
      <c r="H136" s="9"/>
      <c r="I136" s="9"/>
      <c r="J136" s="25"/>
      <c r="K136" s="107"/>
    </row>
    <row r="137" spans="1:11" ht="63" customHeight="1">
      <c r="A137" s="10">
        <f>IF(D137=0,"",1+MAX(A$9:A136))</f>
        <v>55</v>
      </c>
      <c r="B137" s="110"/>
      <c r="C137" s="88" t="s">
        <v>46</v>
      </c>
      <c r="D137" s="89">
        <v>298</v>
      </c>
      <c r="E137" s="72">
        <v>0.1</v>
      </c>
      <c r="F137" s="5">
        <f>(1+E137)*D137</f>
        <v>327.8</v>
      </c>
      <c r="G137" s="89" t="s">
        <v>31</v>
      </c>
      <c r="H137" s="9">
        <f>55*0.042</f>
        <v>2.31</v>
      </c>
      <c r="I137" s="9">
        <f>1.38*2.5</f>
        <v>3.4499999999999997</v>
      </c>
      <c r="J137" s="25">
        <f t="shared" ref="J137:J139" si="39">(H137+I137)*F137</f>
        <v>1888.1279999999999</v>
      </c>
      <c r="K137" s="107"/>
    </row>
    <row r="138" spans="1:11" ht="51.75" customHeight="1">
      <c r="A138" s="10">
        <f>IF(D138=0,"",1+MAX(A$9:A137))</f>
        <v>56</v>
      </c>
      <c r="B138" s="110"/>
      <c r="C138" s="88" t="s">
        <v>47</v>
      </c>
      <c r="D138" s="89">
        <v>1526</v>
      </c>
      <c r="E138" s="72">
        <v>0.1</v>
      </c>
      <c r="F138" s="67">
        <f>(1+E138)*D138</f>
        <v>1678.6000000000001</v>
      </c>
      <c r="G138" s="89" t="s">
        <v>31</v>
      </c>
      <c r="H138" s="9">
        <f>55*0.042</f>
        <v>2.31</v>
      </c>
      <c r="I138" s="9">
        <f>1.38*2.5</f>
        <v>3.4499999999999997</v>
      </c>
      <c r="J138" s="25">
        <f t="shared" si="39"/>
        <v>9668.7360000000008</v>
      </c>
      <c r="K138" s="107"/>
    </row>
    <row r="139" spans="1:11">
      <c r="A139" s="10">
        <f>IF(D139=0,"",1+MAX(A$9:A138))</f>
        <v>57</v>
      </c>
      <c r="B139" s="110"/>
      <c r="C139" s="90" t="s">
        <v>48</v>
      </c>
      <c r="D139" s="89">
        <v>67</v>
      </c>
      <c r="E139" s="72">
        <v>0.1</v>
      </c>
      <c r="F139" s="67">
        <f>(1+E139)*D139</f>
        <v>73.7</v>
      </c>
      <c r="G139" s="89" t="s">
        <v>31</v>
      </c>
      <c r="H139" s="9">
        <f>55*0.065</f>
        <v>3.5750000000000002</v>
      </c>
      <c r="I139" s="9">
        <v>10.210000000000001</v>
      </c>
      <c r="J139" s="25">
        <f t="shared" si="39"/>
        <v>1015.9545000000001</v>
      </c>
      <c r="K139" s="107"/>
    </row>
    <row r="140" spans="1:11">
      <c r="A140" s="10" t="str">
        <f>IF(D140=0,"",1+MAX(A$9:A139))</f>
        <v/>
      </c>
      <c r="B140" s="110"/>
      <c r="C140" s="92" t="s">
        <v>49</v>
      </c>
      <c r="D140" s="87"/>
      <c r="E140" s="72"/>
      <c r="F140" s="67"/>
      <c r="G140" s="87"/>
      <c r="H140" s="9"/>
      <c r="I140" s="9"/>
      <c r="J140" s="25"/>
      <c r="K140" s="107"/>
    </row>
    <row r="141" spans="1:11">
      <c r="A141" s="10">
        <f>IF(D141=0,"",1+MAX(A$9:A140))</f>
        <v>58</v>
      </c>
      <c r="B141" s="110"/>
      <c r="C141" s="90" t="s">
        <v>50</v>
      </c>
      <c r="D141" s="89">
        <v>1842</v>
      </c>
      <c r="E141" s="72">
        <v>0.1</v>
      </c>
      <c r="F141" s="5">
        <f>(1+E141)*D141</f>
        <v>2026.2000000000003</v>
      </c>
      <c r="G141" s="89" t="s">
        <v>31</v>
      </c>
      <c r="H141" s="9">
        <f>0.016*55</f>
        <v>0.88</v>
      </c>
      <c r="I141" s="9">
        <f>1.38*1.65</f>
        <v>2.2769999999999997</v>
      </c>
      <c r="J141" s="25">
        <f t="shared" ref="J141" si="40">(H141+I141)*F141</f>
        <v>6396.7133999999996</v>
      </c>
      <c r="K141" s="107"/>
    </row>
    <row r="142" spans="1:11">
      <c r="A142" s="10" t="str">
        <f>IF(D142=0,"",1+MAX(A$9:A141))</f>
        <v/>
      </c>
      <c r="B142" s="110"/>
      <c r="C142" s="92" t="s">
        <v>51</v>
      </c>
      <c r="D142" s="87"/>
      <c r="E142" s="7"/>
      <c r="F142" s="14"/>
      <c r="G142" s="87"/>
      <c r="H142" s="9"/>
      <c r="I142" s="9"/>
      <c r="J142" s="25"/>
      <c r="K142" s="107"/>
    </row>
    <row r="143" spans="1:11">
      <c r="A143" s="10">
        <f>IF(D143=0,"",1+MAX(A$9:A142))</f>
        <v>59</v>
      </c>
      <c r="B143" s="110"/>
      <c r="C143" s="90" t="s">
        <v>52</v>
      </c>
      <c r="D143" s="89">
        <v>526</v>
      </c>
      <c r="E143" s="72">
        <v>0.1</v>
      </c>
      <c r="F143" s="5">
        <f t="shared" ref="F143" si="41">(1+E143)*D143</f>
        <v>578.6</v>
      </c>
      <c r="G143" s="89" t="s">
        <v>36</v>
      </c>
      <c r="H143" s="9">
        <f>0.055*55</f>
        <v>3.0249999999999999</v>
      </c>
      <c r="I143" s="9">
        <f>1.38*3.65</f>
        <v>5.0369999999999999</v>
      </c>
      <c r="J143" s="25">
        <f t="shared" ref="J143" si="42">(H143+I143)*F143</f>
        <v>4664.6732000000002</v>
      </c>
      <c r="K143" s="107"/>
    </row>
    <row r="144" spans="1:11">
      <c r="A144" s="10" t="str">
        <f>IF(D144=0,"",1+MAX(A$9:A143))</f>
        <v/>
      </c>
      <c r="B144" s="110"/>
      <c r="C144" s="92" t="s">
        <v>53</v>
      </c>
      <c r="D144" s="87"/>
      <c r="E144" s="72"/>
      <c r="F144" s="5"/>
      <c r="G144" s="87"/>
      <c r="H144" s="9"/>
      <c r="I144" s="9"/>
      <c r="J144" s="25"/>
      <c r="K144" s="107"/>
    </row>
    <row r="145" spans="1:11">
      <c r="A145" s="10" t="str">
        <f>IF(D145=0,"",1+MAX(A$9:A144))</f>
        <v/>
      </c>
      <c r="B145" s="110"/>
      <c r="C145" s="91" t="s">
        <v>54</v>
      </c>
      <c r="D145" s="87"/>
      <c r="E145" s="72"/>
      <c r="F145" s="67"/>
      <c r="G145" s="87"/>
      <c r="H145" s="9"/>
      <c r="I145" s="9"/>
      <c r="J145" s="25"/>
      <c r="K145" s="107"/>
    </row>
    <row r="146" spans="1:11">
      <c r="A146" s="10">
        <f>IF(D146=0,"",1+MAX(A$9:A145))</f>
        <v>60</v>
      </c>
      <c r="B146" s="110"/>
      <c r="C146" s="90" t="s">
        <v>55</v>
      </c>
      <c r="D146" s="89">
        <v>149</v>
      </c>
      <c r="E146" s="72">
        <v>0.1</v>
      </c>
      <c r="F146" s="5">
        <f>(1+E146)*D146</f>
        <v>163.9</v>
      </c>
      <c r="G146" s="89" t="s">
        <v>36</v>
      </c>
      <c r="H146" s="9">
        <f>0.028*55</f>
        <v>1.54</v>
      </c>
      <c r="I146" s="9">
        <f>1.38*2.1</f>
        <v>2.8979999999999997</v>
      </c>
      <c r="J146" s="25">
        <f t="shared" ref="J146" si="43">(H146+I146)*F146</f>
        <v>727.38819999999998</v>
      </c>
      <c r="K146" s="107"/>
    </row>
    <row r="147" spans="1:11">
      <c r="A147" s="10" t="str">
        <f>IF(D147=0,"",1+MAX(A$9:A146))</f>
        <v/>
      </c>
      <c r="B147" s="110"/>
      <c r="C147" s="91" t="s">
        <v>56</v>
      </c>
      <c r="D147" s="87"/>
      <c r="E147" s="72"/>
      <c r="F147" s="67"/>
      <c r="G147" s="87"/>
      <c r="H147" s="9"/>
      <c r="I147" s="9"/>
      <c r="J147" s="25"/>
      <c r="K147" s="107"/>
    </row>
    <row r="148" spans="1:11">
      <c r="A148" s="10">
        <f>IF(D148=0,"",1+MAX(A$9:A147))</f>
        <v>61</v>
      </c>
      <c r="B148" s="110"/>
      <c r="C148" s="90" t="s">
        <v>57</v>
      </c>
      <c r="D148" s="89">
        <v>410</v>
      </c>
      <c r="E148" s="72">
        <v>0.1</v>
      </c>
      <c r="F148" s="5">
        <f>(1+E148)*D148</f>
        <v>451.00000000000006</v>
      </c>
      <c r="G148" s="89" t="s">
        <v>36</v>
      </c>
      <c r="H148" s="9">
        <f>0.028*55</f>
        <v>1.54</v>
      </c>
      <c r="I148" s="9">
        <f>1.38*2.1</f>
        <v>2.8979999999999997</v>
      </c>
      <c r="J148" s="25">
        <f t="shared" ref="J148" si="44">(H148+I148)*F148</f>
        <v>2001.5380000000002</v>
      </c>
      <c r="K148" s="107"/>
    </row>
    <row r="149" spans="1:11" ht="16.5" thickBot="1">
      <c r="A149" s="129" t="str">
        <f>IF(D149=0,"",1+MAX(A$9:A148))</f>
        <v/>
      </c>
      <c r="B149" s="111"/>
      <c r="C149" s="130" t="s">
        <v>58</v>
      </c>
      <c r="D149" s="131"/>
      <c r="E149" s="143"/>
      <c r="F149" s="144"/>
      <c r="G149" s="131"/>
      <c r="H149" s="134"/>
      <c r="I149" s="134"/>
      <c r="J149" s="135"/>
      <c r="K149" s="108"/>
    </row>
    <row r="150" spans="1:11">
      <c r="A150" s="93"/>
      <c r="B150" s="94"/>
      <c r="C150" s="95"/>
      <c r="D150" s="101"/>
      <c r="E150" s="96"/>
      <c r="F150" s="96"/>
      <c r="G150" s="96"/>
      <c r="H150" s="96"/>
      <c r="I150" s="96"/>
      <c r="J150" s="96"/>
      <c r="K150" s="102"/>
    </row>
    <row r="151" spans="1:11">
      <c r="A151" s="83" t="s">
        <v>40</v>
      </c>
      <c r="B151" s="117"/>
      <c r="C151" s="118"/>
      <c r="D151" s="119"/>
      <c r="E151" s="120"/>
      <c r="F151" s="120"/>
      <c r="G151" s="103" t="s">
        <v>32</v>
      </c>
      <c r="H151" s="120"/>
      <c r="I151" s="120"/>
      <c r="J151" s="121"/>
      <c r="K151" s="104"/>
    </row>
    <row r="152" spans="1:11">
      <c r="A152" s="83" t="s">
        <v>37</v>
      </c>
      <c r="B152" s="117"/>
      <c r="C152" s="122"/>
      <c r="D152" s="119"/>
      <c r="E152" s="120"/>
      <c r="F152" s="120"/>
      <c r="G152" s="103" t="s">
        <v>33</v>
      </c>
      <c r="H152" s="120"/>
      <c r="I152" s="120"/>
      <c r="J152" s="103"/>
      <c r="K152" s="104"/>
    </row>
    <row r="153" spans="1:11">
      <c r="A153" s="1"/>
      <c r="B153" s="123"/>
      <c r="C153" s="118"/>
      <c r="D153" s="119"/>
      <c r="E153" s="120"/>
      <c r="F153" s="120"/>
      <c r="G153" s="124"/>
      <c r="H153" s="120"/>
      <c r="I153" s="120"/>
      <c r="J153" s="103"/>
      <c r="K153" s="104"/>
    </row>
    <row r="154" spans="1:11">
      <c r="A154" s="84" t="s">
        <v>39</v>
      </c>
      <c r="B154" s="125"/>
      <c r="C154" s="126"/>
      <c r="D154" s="119"/>
      <c r="E154" s="120"/>
      <c r="F154" s="120"/>
      <c r="G154" s="127">
        <f ca="1">TODAY()</f>
        <v>46151</v>
      </c>
      <c r="H154" s="120"/>
      <c r="I154" s="120"/>
      <c r="J154" s="124"/>
      <c r="K154" s="104"/>
    </row>
    <row r="155" spans="1:11" ht="16.5" thickBot="1">
      <c r="A155" s="112"/>
      <c r="B155" s="113"/>
      <c r="C155" s="113"/>
      <c r="D155" s="119"/>
      <c r="E155" s="128"/>
      <c r="F155" s="120"/>
      <c r="G155" s="120"/>
      <c r="H155" s="120"/>
      <c r="I155" s="120"/>
      <c r="J155" s="127"/>
      <c r="K155" s="105"/>
    </row>
    <row r="156" spans="1:11" ht="24.75" thickBot="1">
      <c r="A156" s="97" t="s">
        <v>3</v>
      </c>
      <c r="B156" s="98" t="s">
        <v>34</v>
      </c>
      <c r="C156" s="99" t="s">
        <v>0</v>
      </c>
      <c r="D156" s="99" t="s">
        <v>4</v>
      </c>
      <c r="E156" s="99" t="s">
        <v>5</v>
      </c>
      <c r="F156" s="98" t="s">
        <v>6</v>
      </c>
      <c r="G156" s="99" t="s">
        <v>7</v>
      </c>
      <c r="H156" s="99" t="s">
        <v>41</v>
      </c>
      <c r="I156" s="98" t="s">
        <v>42</v>
      </c>
      <c r="J156" s="99" t="s">
        <v>1</v>
      </c>
      <c r="K156" s="100" t="s">
        <v>8</v>
      </c>
    </row>
    <row r="157" spans="1:11" ht="16.5" thickBot="1">
      <c r="A157" s="51"/>
      <c r="B157" s="63" t="s">
        <v>35</v>
      </c>
      <c r="C157" s="52" t="s">
        <v>9</v>
      </c>
      <c r="D157" s="114"/>
      <c r="E157" s="114"/>
      <c r="F157" s="114"/>
      <c r="G157" s="114"/>
      <c r="H157" s="114"/>
      <c r="I157" s="114"/>
      <c r="J157" s="114"/>
      <c r="K157" s="115"/>
    </row>
    <row r="158" spans="1:11">
      <c r="A158" s="10">
        <f>IF(D158=0,"",1+MAX(A$9:A149))</f>
        <v>62</v>
      </c>
      <c r="B158" s="110"/>
      <c r="C158" s="90" t="s">
        <v>59</v>
      </c>
      <c r="D158" s="89">
        <v>98</v>
      </c>
      <c r="E158" s="72">
        <v>0.1</v>
      </c>
      <c r="F158" s="5">
        <f t="shared" ref="F158" si="45">(1+E158)*D158</f>
        <v>107.80000000000001</v>
      </c>
      <c r="G158" s="89" t="s">
        <v>36</v>
      </c>
      <c r="H158" s="9">
        <f>0.032*55</f>
        <v>1.76</v>
      </c>
      <c r="I158" s="9">
        <f>1.38*2.65</f>
        <v>3.6569999999999996</v>
      </c>
      <c r="J158" s="25">
        <f t="shared" ref="J158" si="46">(H158+I158)*F158</f>
        <v>583.95260000000007</v>
      </c>
      <c r="K158" s="107"/>
    </row>
    <row r="159" spans="1:11">
      <c r="A159" s="10" t="str">
        <f>IF(D159=0,"",1+MAX(A$9:A158))</f>
        <v/>
      </c>
      <c r="B159" s="110"/>
      <c r="C159" s="91" t="s">
        <v>60</v>
      </c>
      <c r="D159" s="87"/>
      <c r="E159" s="72"/>
      <c r="F159" s="5"/>
      <c r="G159" s="87"/>
      <c r="H159" s="9"/>
      <c r="I159" s="9"/>
      <c r="J159" s="25"/>
      <c r="K159" s="107"/>
    </row>
    <row r="160" spans="1:11">
      <c r="A160" s="10">
        <f>IF(D160=0,"",1+MAX(A$9:A159))</f>
        <v>63</v>
      </c>
      <c r="B160" s="110"/>
      <c r="C160" s="90" t="s">
        <v>61</v>
      </c>
      <c r="D160" s="89">
        <v>62</v>
      </c>
      <c r="E160" s="72">
        <v>0.1</v>
      </c>
      <c r="F160" s="67">
        <f>(1+E160)*D160</f>
        <v>68.2</v>
      </c>
      <c r="G160" s="89" t="s">
        <v>36</v>
      </c>
      <c r="H160" s="9">
        <f>0.032*55</f>
        <v>1.76</v>
      </c>
      <c r="I160" s="9">
        <f>1.38*2.4</f>
        <v>3.3119999999999998</v>
      </c>
      <c r="J160" s="25">
        <f t="shared" ref="J160" si="47">(H160+I160)*F160</f>
        <v>345.91040000000004</v>
      </c>
      <c r="K160" s="107"/>
    </row>
    <row r="161" spans="1:11">
      <c r="A161" s="10" t="str">
        <f>IF(D161=0,"",1+MAX(A$9:A160))</f>
        <v/>
      </c>
      <c r="B161" s="110"/>
      <c r="C161" s="91" t="s">
        <v>62</v>
      </c>
      <c r="D161" s="87"/>
      <c r="E161" s="72"/>
      <c r="F161" s="5"/>
      <c r="G161" s="87"/>
      <c r="H161" s="9"/>
      <c r="I161" s="9"/>
      <c r="J161" s="25"/>
      <c r="K161" s="107"/>
    </row>
    <row r="162" spans="1:11">
      <c r="A162" s="10">
        <f>IF(D162=0,"",1+MAX(A$9:A161))</f>
        <v>64</v>
      </c>
      <c r="B162" s="110"/>
      <c r="C162" s="90" t="s">
        <v>63</v>
      </c>
      <c r="D162" s="89">
        <v>12</v>
      </c>
      <c r="E162" s="72">
        <v>0.1</v>
      </c>
      <c r="F162" s="5">
        <f>(1+E162)*D162</f>
        <v>13.200000000000001</v>
      </c>
      <c r="G162" s="89" t="s">
        <v>36</v>
      </c>
      <c r="H162" s="9">
        <f>0.032*55</f>
        <v>1.76</v>
      </c>
      <c r="I162" s="9">
        <f>1.38*2.65</f>
        <v>3.6569999999999996</v>
      </c>
      <c r="J162" s="25">
        <f t="shared" ref="J162" si="48">(H162+I162)*F162</f>
        <v>71.504400000000004</v>
      </c>
      <c r="K162" s="107"/>
    </row>
    <row r="163" spans="1:11">
      <c r="A163" s="10" t="str">
        <f>IF(D163=0,"",1+MAX(A$9:A162))</f>
        <v/>
      </c>
      <c r="B163" s="110"/>
      <c r="C163" s="91" t="s">
        <v>64</v>
      </c>
      <c r="D163" s="87"/>
      <c r="E163" s="72"/>
      <c r="F163" s="5"/>
      <c r="G163" s="87"/>
      <c r="H163" s="9"/>
      <c r="I163" s="9"/>
      <c r="J163" s="25"/>
      <c r="K163" s="107"/>
    </row>
    <row r="164" spans="1:11">
      <c r="A164" s="10">
        <f>IF(D164=0,"",1+MAX(A$9:A163))</f>
        <v>65</v>
      </c>
      <c r="B164" s="110"/>
      <c r="C164" s="90" t="s">
        <v>65</v>
      </c>
      <c r="D164" s="89">
        <v>58</v>
      </c>
      <c r="E164" s="72">
        <v>0.1</v>
      </c>
      <c r="F164" s="5">
        <f>(1+E164)*D164</f>
        <v>63.800000000000004</v>
      </c>
      <c r="G164" s="89" t="s">
        <v>36</v>
      </c>
      <c r="H164" s="9">
        <f>0.032*55</f>
        <v>1.76</v>
      </c>
      <c r="I164" s="9">
        <f>1.38*2.4</f>
        <v>3.3119999999999998</v>
      </c>
      <c r="J164" s="25">
        <f t="shared" ref="J164" si="49">(H164+I164)*F164</f>
        <v>323.59360000000004</v>
      </c>
      <c r="K164" s="107"/>
    </row>
    <row r="165" spans="1:11">
      <c r="A165" s="10" t="str">
        <f>IF(D165=0,"",1+MAX(A$9:A164))</f>
        <v/>
      </c>
      <c r="B165" s="110"/>
      <c r="C165" s="68" t="s">
        <v>71</v>
      </c>
      <c r="D165" s="3"/>
      <c r="E165" s="7"/>
      <c r="F165" s="14"/>
      <c r="G165" s="3"/>
      <c r="H165" s="9"/>
      <c r="I165" s="9"/>
      <c r="J165" s="25"/>
      <c r="K165" s="107"/>
    </row>
    <row r="166" spans="1:11">
      <c r="A166" s="10" t="str">
        <f>IF(D166=0,"",1+MAX(A$9:A165))</f>
        <v/>
      </c>
      <c r="B166" s="110"/>
      <c r="C166" s="92" t="s">
        <v>45</v>
      </c>
      <c r="D166" s="87"/>
      <c r="E166" s="70"/>
      <c r="F166" s="69"/>
      <c r="G166" s="71"/>
      <c r="H166" s="9"/>
      <c r="I166" s="9"/>
      <c r="J166" s="25"/>
      <c r="K166" s="107"/>
    </row>
    <row r="167" spans="1:11" ht="63" customHeight="1">
      <c r="A167" s="10">
        <f>IF(D167=0,"",1+MAX(A$9:A166))</f>
        <v>66</v>
      </c>
      <c r="B167" s="110"/>
      <c r="C167" s="88" t="s">
        <v>46</v>
      </c>
      <c r="D167" s="89">
        <v>384</v>
      </c>
      <c r="E167" s="72">
        <v>0.1</v>
      </c>
      <c r="F167" s="5">
        <f>(1+E167)*D167</f>
        <v>422.40000000000003</v>
      </c>
      <c r="G167" s="89" t="s">
        <v>31</v>
      </c>
      <c r="H167" s="9">
        <f>55*0.042</f>
        <v>2.31</v>
      </c>
      <c r="I167" s="9">
        <f>1.38*2.5</f>
        <v>3.4499999999999997</v>
      </c>
      <c r="J167" s="25">
        <f t="shared" ref="J167:J169" si="50">(H167+I167)*F167</f>
        <v>2433.0239999999999</v>
      </c>
      <c r="K167" s="107"/>
    </row>
    <row r="168" spans="1:11" ht="51.75" customHeight="1">
      <c r="A168" s="10">
        <f>IF(D168=0,"",1+MAX(A$9:A167))</f>
        <v>67</v>
      </c>
      <c r="B168" s="110"/>
      <c r="C168" s="88" t="s">
        <v>47</v>
      </c>
      <c r="D168" s="89">
        <v>1856</v>
      </c>
      <c r="E168" s="72">
        <v>0.1</v>
      </c>
      <c r="F168" s="67">
        <f>(1+E168)*D168</f>
        <v>2041.6000000000001</v>
      </c>
      <c r="G168" s="89" t="s">
        <v>31</v>
      </c>
      <c r="H168" s="9">
        <f>55*0.042</f>
        <v>2.31</v>
      </c>
      <c r="I168" s="9">
        <f>1.38*2.5</f>
        <v>3.4499999999999997</v>
      </c>
      <c r="J168" s="25">
        <f t="shared" si="50"/>
        <v>11759.616</v>
      </c>
      <c r="K168" s="107"/>
    </row>
    <row r="169" spans="1:11">
      <c r="A169" s="10">
        <f>IF(D169=0,"",1+MAX(A$9:A168))</f>
        <v>68</v>
      </c>
      <c r="B169" s="110"/>
      <c r="C169" s="90" t="s">
        <v>48</v>
      </c>
      <c r="D169" s="89">
        <v>52</v>
      </c>
      <c r="E169" s="72">
        <v>0.1</v>
      </c>
      <c r="F169" s="67">
        <f>(1+E169)*D169</f>
        <v>57.2</v>
      </c>
      <c r="G169" s="89" t="s">
        <v>31</v>
      </c>
      <c r="H169" s="9">
        <f>55*0.065</f>
        <v>3.5750000000000002</v>
      </c>
      <c r="I169" s="9">
        <v>10.210000000000001</v>
      </c>
      <c r="J169" s="25">
        <f t="shared" si="50"/>
        <v>788.50200000000007</v>
      </c>
      <c r="K169" s="107"/>
    </row>
    <row r="170" spans="1:11">
      <c r="A170" s="10" t="str">
        <f>IF(D170=0,"",1+MAX(A$9:A169))</f>
        <v/>
      </c>
      <c r="B170" s="110"/>
      <c r="C170" s="92" t="s">
        <v>49</v>
      </c>
      <c r="D170" s="87"/>
      <c r="E170" s="72"/>
      <c r="F170" s="67"/>
      <c r="G170" s="87"/>
      <c r="H170" s="9"/>
      <c r="I170" s="9"/>
      <c r="J170" s="25"/>
      <c r="K170" s="107"/>
    </row>
    <row r="171" spans="1:11">
      <c r="A171" s="10">
        <f>IF(D171=0,"",1+MAX(A$9:A170))</f>
        <v>69</v>
      </c>
      <c r="B171" s="110"/>
      <c r="C171" s="90" t="s">
        <v>50</v>
      </c>
      <c r="D171" s="89">
        <v>2072</v>
      </c>
      <c r="E171" s="72">
        <v>0.1</v>
      </c>
      <c r="F171" s="5">
        <f>(1+E171)*D171</f>
        <v>2279.2000000000003</v>
      </c>
      <c r="G171" s="89" t="s">
        <v>31</v>
      </c>
      <c r="H171" s="9">
        <f>0.016*55</f>
        <v>0.88</v>
      </c>
      <c r="I171" s="9">
        <f>1.38*1.65</f>
        <v>2.2769999999999997</v>
      </c>
      <c r="J171" s="25">
        <f t="shared" ref="J171" si="51">(H171+I171)*F171</f>
        <v>7195.4344000000001</v>
      </c>
      <c r="K171" s="107"/>
    </row>
    <row r="172" spans="1:11">
      <c r="A172" s="10" t="str">
        <f>IF(D172=0,"",1+MAX(A$9:A171))</f>
        <v/>
      </c>
      <c r="B172" s="110"/>
      <c r="C172" s="92" t="s">
        <v>51</v>
      </c>
      <c r="D172" s="87"/>
      <c r="E172" s="7"/>
      <c r="F172" s="14"/>
      <c r="G172" s="87"/>
      <c r="H172" s="9"/>
      <c r="I172" s="9"/>
      <c r="J172" s="25"/>
      <c r="K172" s="107"/>
    </row>
    <row r="173" spans="1:11">
      <c r="A173" s="10">
        <f>IF(D173=0,"",1+MAX(A$9:A172))</f>
        <v>70</v>
      </c>
      <c r="B173" s="110"/>
      <c r="C173" s="90" t="s">
        <v>52</v>
      </c>
      <c r="D173" s="89">
        <v>610</v>
      </c>
      <c r="E173" s="72">
        <v>0.1</v>
      </c>
      <c r="F173" s="5">
        <f t="shared" ref="F173" si="52">(1+E173)*D173</f>
        <v>671</v>
      </c>
      <c r="G173" s="89" t="s">
        <v>36</v>
      </c>
      <c r="H173" s="9">
        <f>0.055*55</f>
        <v>3.0249999999999999</v>
      </c>
      <c r="I173" s="9">
        <f>1.38*3.65</f>
        <v>5.0369999999999999</v>
      </c>
      <c r="J173" s="25">
        <f t="shared" ref="J173" si="53">(H173+I173)*F173</f>
        <v>5409.6019999999999</v>
      </c>
      <c r="K173" s="107"/>
    </row>
    <row r="174" spans="1:11">
      <c r="A174" s="10" t="str">
        <f>IF(D174=0,"",1+MAX(A$9:A173))</f>
        <v/>
      </c>
      <c r="B174" s="110"/>
      <c r="C174" s="92" t="s">
        <v>53</v>
      </c>
      <c r="D174" s="87"/>
      <c r="E174" s="72"/>
      <c r="F174" s="5"/>
      <c r="G174" s="87"/>
      <c r="H174" s="9"/>
      <c r="I174" s="9"/>
      <c r="J174" s="25"/>
      <c r="K174" s="107"/>
    </row>
    <row r="175" spans="1:11">
      <c r="A175" s="10" t="str">
        <f>IF(D175=0,"",1+MAX(A$9:A174))</f>
        <v/>
      </c>
      <c r="B175" s="110"/>
      <c r="C175" s="91" t="s">
        <v>54</v>
      </c>
      <c r="D175" s="87"/>
      <c r="E175" s="72"/>
      <c r="F175" s="67"/>
      <c r="G175" s="87"/>
      <c r="H175" s="9"/>
      <c r="I175" s="9"/>
      <c r="J175" s="25"/>
      <c r="K175" s="107"/>
    </row>
    <row r="176" spans="1:11">
      <c r="A176" s="10">
        <f>IF(D176=0,"",1+MAX(A$9:A175))</f>
        <v>71</v>
      </c>
      <c r="B176" s="110"/>
      <c r="C176" s="90" t="s">
        <v>55</v>
      </c>
      <c r="D176" s="89">
        <v>198</v>
      </c>
      <c r="E176" s="72">
        <v>0.1</v>
      </c>
      <c r="F176" s="5">
        <f>(1+E176)*D176</f>
        <v>217.8</v>
      </c>
      <c r="G176" s="89" t="s">
        <v>36</v>
      </c>
      <c r="H176" s="9">
        <f>0.028*55</f>
        <v>1.54</v>
      </c>
      <c r="I176" s="9">
        <f>1.38*2.1</f>
        <v>2.8979999999999997</v>
      </c>
      <c r="J176" s="25">
        <f t="shared" ref="J176" si="54">(H176+I176)*F176</f>
        <v>966.59640000000002</v>
      </c>
      <c r="K176" s="107"/>
    </row>
    <row r="177" spans="1:11">
      <c r="A177" s="10" t="str">
        <f>IF(D177=0,"",1+MAX(A$9:A176))</f>
        <v/>
      </c>
      <c r="B177" s="110"/>
      <c r="C177" s="91" t="s">
        <v>56</v>
      </c>
      <c r="D177" s="87"/>
      <c r="E177" s="72"/>
      <c r="F177" s="67"/>
      <c r="G177" s="87"/>
      <c r="H177" s="9"/>
      <c r="I177" s="9"/>
      <c r="J177" s="25"/>
      <c r="K177" s="107"/>
    </row>
    <row r="178" spans="1:11">
      <c r="A178" s="10">
        <f>IF(D178=0,"",1+MAX(A$9:A177))</f>
        <v>72</v>
      </c>
      <c r="B178" s="110"/>
      <c r="C178" s="90" t="s">
        <v>57</v>
      </c>
      <c r="D178" s="89">
        <v>480</v>
      </c>
      <c r="E178" s="72">
        <v>0.1</v>
      </c>
      <c r="F178" s="5">
        <f>(1+E178)*D178</f>
        <v>528</v>
      </c>
      <c r="G178" s="89" t="s">
        <v>36</v>
      </c>
      <c r="H178" s="9">
        <f>0.028*55</f>
        <v>1.54</v>
      </c>
      <c r="I178" s="9">
        <f>1.38*2.1</f>
        <v>2.8979999999999997</v>
      </c>
      <c r="J178" s="25">
        <f t="shared" ref="J178" si="55">(H178+I178)*F178</f>
        <v>2343.2639999999997</v>
      </c>
      <c r="K178" s="107"/>
    </row>
    <row r="179" spans="1:11">
      <c r="A179" s="10" t="str">
        <f>IF(D179=0,"",1+MAX(A$9:A178))</f>
        <v/>
      </c>
      <c r="B179" s="110"/>
      <c r="C179" s="91" t="s">
        <v>58</v>
      </c>
      <c r="D179" s="87"/>
      <c r="E179" s="7"/>
      <c r="F179" s="14"/>
      <c r="G179" s="87"/>
      <c r="H179" s="9"/>
      <c r="I179" s="9"/>
      <c r="J179" s="25"/>
      <c r="K179" s="107"/>
    </row>
    <row r="180" spans="1:11">
      <c r="A180" s="10">
        <f>IF(D180=0,"",1+MAX(A$9:A179))</f>
        <v>73</v>
      </c>
      <c r="B180" s="110"/>
      <c r="C180" s="90" t="s">
        <v>59</v>
      </c>
      <c r="D180" s="89">
        <v>140</v>
      </c>
      <c r="E180" s="72">
        <v>0.1</v>
      </c>
      <c r="F180" s="5">
        <f t="shared" ref="F180" si="56">(1+E180)*D180</f>
        <v>154</v>
      </c>
      <c r="G180" s="89" t="s">
        <v>36</v>
      </c>
      <c r="H180" s="9">
        <f>0.032*55</f>
        <v>1.76</v>
      </c>
      <c r="I180" s="9">
        <f>1.38*2.65</f>
        <v>3.6569999999999996</v>
      </c>
      <c r="J180" s="25">
        <f t="shared" ref="J180" si="57">(H180+I180)*F180</f>
        <v>834.21799999999996</v>
      </c>
      <c r="K180" s="107"/>
    </row>
    <row r="181" spans="1:11">
      <c r="A181" s="10" t="str">
        <f>IF(D181=0,"",1+MAX(A$9:A180))</f>
        <v/>
      </c>
      <c r="B181" s="110"/>
      <c r="C181" s="91" t="s">
        <v>60</v>
      </c>
      <c r="D181" s="87"/>
      <c r="E181" s="72"/>
      <c r="F181" s="5"/>
      <c r="G181" s="87"/>
      <c r="H181" s="9"/>
      <c r="I181" s="9"/>
      <c r="J181" s="25"/>
      <c r="K181" s="107"/>
    </row>
    <row r="182" spans="1:11">
      <c r="A182" s="10">
        <f>IF(D182=0,"",1+MAX(A$9:A181))</f>
        <v>74</v>
      </c>
      <c r="B182" s="110"/>
      <c r="C182" s="90" t="s">
        <v>61</v>
      </c>
      <c r="D182" s="89">
        <v>110</v>
      </c>
      <c r="E182" s="72">
        <v>0.1</v>
      </c>
      <c r="F182" s="67">
        <f>(1+E182)*D182</f>
        <v>121.00000000000001</v>
      </c>
      <c r="G182" s="89" t="s">
        <v>36</v>
      </c>
      <c r="H182" s="9">
        <f>0.032*55</f>
        <v>1.76</v>
      </c>
      <c r="I182" s="9">
        <f>1.38*2.4</f>
        <v>3.3119999999999998</v>
      </c>
      <c r="J182" s="25">
        <f t="shared" ref="J182" si="58">(H182+I182)*F182</f>
        <v>613.7120000000001</v>
      </c>
      <c r="K182" s="107"/>
    </row>
    <row r="183" spans="1:11">
      <c r="A183" s="10" t="str">
        <f>IF(D183=0,"",1+MAX(A$9:A182))</f>
        <v/>
      </c>
      <c r="B183" s="110"/>
      <c r="C183" s="91" t="s">
        <v>62</v>
      </c>
      <c r="D183" s="87"/>
      <c r="E183" s="72"/>
      <c r="F183" s="5"/>
      <c r="G183" s="87"/>
      <c r="H183" s="9"/>
      <c r="I183" s="9"/>
      <c r="J183" s="25"/>
      <c r="K183" s="107"/>
    </row>
    <row r="184" spans="1:11">
      <c r="A184" s="10">
        <f>IF(D184=0,"",1+MAX(A$9:A183))</f>
        <v>75</v>
      </c>
      <c r="B184" s="110"/>
      <c r="C184" s="90" t="s">
        <v>63</v>
      </c>
      <c r="D184" s="89">
        <v>30</v>
      </c>
      <c r="E184" s="72">
        <v>0.1</v>
      </c>
      <c r="F184" s="5">
        <f>(1+E184)*D184</f>
        <v>33</v>
      </c>
      <c r="G184" s="89" t="s">
        <v>36</v>
      </c>
      <c r="H184" s="9">
        <f>0.032*55</f>
        <v>1.76</v>
      </c>
      <c r="I184" s="9">
        <f>1.38*2.65</f>
        <v>3.6569999999999996</v>
      </c>
      <c r="J184" s="25">
        <f t="shared" ref="J184" si="59">(H184+I184)*F184</f>
        <v>178.761</v>
      </c>
      <c r="K184" s="107"/>
    </row>
    <row r="185" spans="1:11">
      <c r="A185" s="10" t="str">
        <f>IF(D185=0,"",1+MAX(A$9:A184))</f>
        <v/>
      </c>
      <c r="B185" s="110"/>
      <c r="C185" s="91" t="s">
        <v>64</v>
      </c>
      <c r="D185" s="87"/>
      <c r="E185" s="72"/>
      <c r="F185" s="5"/>
      <c r="G185" s="87"/>
      <c r="H185" s="9"/>
      <c r="I185" s="9"/>
      <c r="J185" s="25"/>
      <c r="K185" s="107"/>
    </row>
    <row r="186" spans="1:11" ht="16.5" thickBot="1">
      <c r="A186" s="129">
        <f>IF(D186=0,"",1+MAX(A$9:A185))</f>
        <v>76</v>
      </c>
      <c r="B186" s="111"/>
      <c r="C186" s="140" t="s">
        <v>65</v>
      </c>
      <c r="D186" s="141">
        <v>94</v>
      </c>
      <c r="E186" s="132">
        <v>0.1</v>
      </c>
      <c r="F186" s="133">
        <f>(1+E186)*D186</f>
        <v>103.4</v>
      </c>
      <c r="G186" s="141" t="s">
        <v>36</v>
      </c>
      <c r="H186" s="134">
        <f>0.032*55</f>
        <v>1.76</v>
      </c>
      <c r="I186" s="134">
        <f>1.38*2.4</f>
        <v>3.3119999999999998</v>
      </c>
      <c r="J186" s="135">
        <f t="shared" ref="J186" si="60">(H186+I186)*F186</f>
        <v>524.44479999999999</v>
      </c>
      <c r="K186" s="108"/>
    </row>
    <row r="187" spans="1:11">
      <c r="A187" s="93"/>
      <c r="B187" s="94"/>
      <c r="C187" s="95"/>
      <c r="D187" s="101"/>
      <c r="E187" s="96"/>
      <c r="F187" s="96"/>
      <c r="G187" s="96"/>
      <c r="H187" s="96"/>
      <c r="I187" s="96"/>
      <c r="J187" s="96"/>
      <c r="K187" s="102"/>
    </row>
    <row r="188" spans="1:11">
      <c r="A188" s="83" t="s">
        <v>40</v>
      </c>
      <c r="B188" s="117"/>
      <c r="C188" s="118"/>
      <c r="D188" s="119"/>
      <c r="E188" s="120"/>
      <c r="F188" s="120"/>
      <c r="G188" s="103" t="s">
        <v>32</v>
      </c>
      <c r="H188" s="120"/>
      <c r="I188" s="120"/>
      <c r="J188" s="121"/>
      <c r="K188" s="104"/>
    </row>
    <row r="189" spans="1:11">
      <c r="A189" s="83" t="s">
        <v>37</v>
      </c>
      <c r="B189" s="117"/>
      <c r="C189" s="122"/>
      <c r="D189" s="119"/>
      <c r="E189" s="120"/>
      <c r="F189" s="120"/>
      <c r="G189" s="103" t="s">
        <v>33</v>
      </c>
      <c r="H189" s="120"/>
      <c r="I189" s="120"/>
      <c r="J189" s="103"/>
      <c r="K189" s="104"/>
    </row>
    <row r="190" spans="1:11">
      <c r="A190" s="1"/>
      <c r="B190" s="123"/>
      <c r="C190" s="118"/>
      <c r="D190" s="119"/>
      <c r="E190" s="120"/>
      <c r="F190" s="120"/>
      <c r="G190" s="124"/>
      <c r="H190" s="120"/>
      <c r="I190" s="120"/>
      <c r="J190" s="103"/>
      <c r="K190" s="104"/>
    </row>
    <row r="191" spans="1:11">
      <c r="A191" s="84" t="s">
        <v>39</v>
      </c>
      <c r="B191" s="125"/>
      <c r="C191" s="126"/>
      <c r="D191" s="119"/>
      <c r="E191" s="120"/>
      <c r="F191" s="120"/>
      <c r="G191" s="127">
        <f ca="1">TODAY()</f>
        <v>46151</v>
      </c>
      <c r="H191" s="120"/>
      <c r="I191" s="120"/>
      <c r="J191" s="124"/>
      <c r="K191" s="104"/>
    </row>
    <row r="192" spans="1:11" ht="16.5" thickBot="1">
      <c r="A192" s="112"/>
      <c r="B192" s="113"/>
      <c r="C192" s="113"/>
      <c r="D192" s="119"/>
      <c r="E192" s="128"/>
      <c r="F192" s="120"/>
      <c r="G192" s="120"/>
      <c r="H192" s="120"/>
      <c r="I192" s="120"/>
      <c r="J192" s="127"/>
      <c r="K192" s="105"/>
    </row>
    <row r="193" spans="1:11" ht="24.75" thickBot="1">
      <c r="A193" s="97" t="s">
        <v>3</v>
      </c>
      <c r="B193" s="98" t="s">
        <v>34</v>
      </c>
      <c r="C193" s="99" t="s">
        <v>0</v>
      </c>
      <c r="D193" s="99" t="s">
        <v>4</v>
      </c>
      <c r="E193" s="99" t="s">
        <v>5</v>
      </c>
      <c r="F193" s="98" t="s">
        <v>6</v>
      </c>
      <c r="G193" s="99" t="s">
        <v>7</v>
      </c>
      <c r="H193" s="99" t="s">
        <v>41</v>
      </c>
      <c r="I193" s="98" t="s">
        <v>42</v>
      </c>
      <c r="J193" s="99" t="s">
        <v>1</v>
      </c>
      <c r="K193" s="100" t="s">
        <v>8</v>
      </c>
    </row>
    <row r="194" spans="1:11" ht="16.5" thickBot="1">
      <c r="A194" s="51"/>
      <c r="B194" s="63" t="s">
        <v>35</v>
      </c>
      <c r="C194" s="52" t="s">
        <v>9</v>
      </c>
      <c r="D194" s="114"/>
      <c r="E194" s="114"/>
      <c r="F194" s="114"/>
      <c r="G194" s="114"/>
      <c r="H194" s="114"/>
      <c r="I194" s="114"/>
      <c r="J194" s="114"/>
      <c r="K194" s="115"/>
    </row>
    <row r="195" spans="1:11">
      <c r="A195" s="10" t="str">
        <f>IF(D195=0,"",1+MAX(A$9:A186))</f>
        <v/>
      </c>
      <c r="B195" s="110"/>
      <c r="C195" s="68" t="s">
        <v>72</v>
      </c>
      <c r="D195" s="3"/>
      <c r="E195" s="7"/>
      <c r="F195" s="14"/>
      <c r="G195" s="3"/>
      <c r="H195" s="9"/>
      <c r="I195" s="9"/>
      <c r="J195" s="25"/>
      <c r="K195" s="107"/>
    </row>
    <row r="196" spans="1:11">
      <c r="A196" s="10" t="str">
        <f>IF(D196=0,"",1+MAX(A$9:A195))</f>
        <v/>
      </c>
      <c r="B196" s="110"/>
      <c r="C196" s="92" t="s">
        <v>45</v>
      </c>
      <c r="D196" s="87"/>
      <c r="E196" s="70"/>
      <c r="F196" s="69"/>
      <c r="G196" s="71"/>
      <c r="H196" s="9"/>
      <c r="I196" s="9"/>
      <c r="J196" s="25"/>
      <c r="K196" s="107"/>
    </row>
    <row r="197" spans="1:11" ht="38.25">
      <c r="A197" s="10">
        <f>IF(D197=0,"",1+MAX(A$9:A196))</f>
        <v>77</v>
      </c>
      <c r="B197" s="110"/>
      <c r="C197" s="88" t="s">
        <v>46</v>
      </c>
      <c r="D197" s="89">
        <v>420</v>
      </c>
      <c r="E197" s="72">
        <v>0.1</v>
      </c>
      <c r="F197" s="5">
        <f>(1+E197)*D197</f>
        <v>462.00000000000006</v>
      </c>
      <c r="G197" s="89" t="s">
        <v>31</v>
      </c>
      <c r="H197" s="9">
        <f>55*0.042</f>
        <v>2.31</v>
      </c>
      <c r="I197" s="9">
        <f>1.38*2.5</f>
        <v>3.4499999999999997</v>
      </c>
      <c r="J197" s="25">
        <f t="shared" ref="J197:J199" si="61">(H197+I197)*F197</f>
        <v>2661.1200000000003</v>
      </c>
      <c r="K197" s="107"/>
    </row>
    <row r="198" spans="1:11" ht="51.75" customHeight="1">
      <c r="A198" s="10">
        <f>IF(D198=0,"",1+MAX(A$9:A197))</f>
        <v>78</v>
      </c>
      <c r="B198" s="110"/>
      <c r="C198" s="88" t="s">
        <v>47</v>
      </c>
      <c r="D198" s="89">
        <v>1800</v>
      </c>
      <c r="E198" s="72">
        <v>0.1</v>
      </c>
      <c r="F198" s="67">
        <f>(1+E198)*D198</f>
        <v>1980.0000000000002</v>
      </c>
      <c r="G198" s="89" t="s">
        <v>31</v>
      </c>
      <c r="H198" s="9">
        <f>55*0.042</f>
        <v>2.31</v>
      </c>
      <c r="I198" s="9">
        <f>1.38*2.5</f>
        <v>3.4499999999999997</v>
      </c>
      <c r="J198" s="25">
        <f t="shared" si="61"/>
        <v>11404.800000000001</v>
      </c>
      <c r="K198" s="107"/>
    </row>
    <row r="199" spans="1:11">
      <c r="A199" s="10">
        <f>IF(D199=0,"",1+MAX(A$9:A198))</f>
        <v>79</v>
      </c>
      <c r="B199" s="110"/>
      <c r="C199" s="90" t="s">
        <v>48</v>
      </c>
      <c r="D199" s="89">
        <v>72</v>
      </c>
      <c r="E199" s="72">
        <v>0.1</v>
      </c>
      <c r="F199" s="67">
        <f>(1+E199)*D199</f>
        <v>79.2</v>
      </c>
      <c r="G199" s="89" t="s">
        <v>31</v>
      </c>
      <c r="H199" s="9">
        <f>55*0.065</f>
        <v>3.5750000000000002</v>
      </c>
      <c r="I199" s="9">
        <v>10.210000000000001</v>
      </c>
      <c r="J199" s="25">
        <f t="shared" si="61"/>
        <v>1091.7720000000002</v>
      </c>
      <c r="K199" s="107"/>
    </row>
    <row r="200" spans="1:11">
      <c r="A200" s="10" t="str">
        <f>IF(D200=0,"",1+MAX(A$9:A199))</f>
        <v/>
      </c>
      <c r="B200" s="110"/>
      <c r="C200" s="92" t="s">
        <v>49</v>
      </c>
      <c r="D200" s="87"/>
      <c r="E200" s="72"/>
      <c r="F200" s="67"/>
      <c r="G200" s="87"/>
      <c r="H200" s="9"/>
      <c r="I200" s="9"/>
      <c r="J200" s="25"/>
      <c r="K200" s="107"/>
    </row>
    <row r="201" spans="1:11">
      <c r="A201" s="10">
        <f>IF(D201=0,"",1+MAX(A$9:A200))</f>
        <v>80</v>
      </c>
      <c r="B201" s="110"/>
      <c r="C201" s="90" t="s">
        <v>50</v>
      </c>
      <c r="D201" s="89">
        <v>1942</v>
      </c>
      <c r="E201" s="72">
        <v>0.1</v>
      </c>
      <c r="F201" s="5">
        <f>(1+E201)*D201</f>
        <v>2136.2000000000003</v>
      </c>
      <c r="G201" s="89" t="s">
        <v>31</v>
      </c>
      <c r="H201" s="9">
        <f>0.016*55</f>
        <v>0.88</v>
      </c>
      <c r="I201" s="9">
        <f>1.38*1.65</f>
        <v>2.2769999999999997</v>
      </c>
      <c r="J201" s="25">
        <f t="shared" ref="J201" si="62">(H201+I201)*F201</f>
        <v>6743.9834000000001</v>
      </c>
      <c r="K201" s="107"/>
    </row>
    <row r="202" spans="1:11">
      <c r="A202" s="10" t="str">
        <f>IF(D202=0,"",1+MAX(A$9:A201))</f>
        <v/>
      </c>
      <c r="B202" s="110"/>
      <c r="C202" s="92" t="s">
        <v>51</v>
      </c>
      <c r="D202" s="87"/>
      <c r="E202" s="7"/>
      <c r="F202" s="14"/>
      <c r="G202" s="87"/>
      <c r="H202" s="9"/>
      <c r="I202" s="9"/>
      <c r="J202" s="25"/>
      <c r="K202" s="107"/>
    </row>
    <row r="203" spans="1:11">
      <c r="A203" s="10">
        <f>IF(D203=0,"",1+MAX(A$9:A202))</f>
        <v>81</v>
      </c>
      <c r="B203" s="110"/>
      <c r="C203" s="90" t="s">
        <v>52</v>
      </c>
      <c r="D203" s="89">
        <v>580</v>
      </c>
      <c r="E203" s="72">
        <v>0.1</v>
      </c>
      <c r="F203" s="5">
        <f t="shared" ref="F203" si="63">(1+E203)*D203</f>
        <v>638</v>
      </c>
      <c r="G203" s="89" t="s">
        <v>36</v>
      </c>
      <c r="H203" s="9">
        <f>0.055*55</f>
        <v>3.0249999999999999</v>
      </c>
      <c r="I203" s="9">
        <f>1.38*3.65</f>
        <v>5.0369999999999999</v>
      </c>
      <c r="J203" s="25">
        <f t="shared" ref="J203" si="64">(H203+I203)*F203</f>
        <v>5143.5559999999996</v>
      </c>
      <c r="K203" s="107"/>
    </row>
    <row r="204" spans="1:11">
      <c r="A204" s="10" t="str">
        <f>IF(D204=0,"",1+MAX(A$9:A203))</f>
        <v/>
      </c>
      <c r="B204" s="110"/>
      <c r="C204" s="92" t="s">
        <v>53</v>
      </c>
      <c r="D204" s="87"/>
      <c r="E204" s="72"/>
      <c r="F204" s="5"/>
      <c r="G204" s="87"/>
      <c r="H204" s="9"/>
      <c r="I204" s="9"/>
      <c r="J204" s="25"/>
      <c r="K204" s="107"/>
    </row>
    <row r="205" spans="1:11">
      <c r="A205" s="10" t="str">
        <f>IF(D205=0,"",1+MAX(A$9:A204))</f>
        <v/>
      </c>
      <c r="B205" s="110"/>
      <c r="C205" s="91" t="s">
        <v>54</v>
      </c>
      <c r="D205" s="87"/>
      <c r="E205" s="72"/>
      <c r="F205" s="67"/>
      <c r="G205" s="87"/>
      <c r="H205" s="9"/>
      <c r="I205" s="9"/>
      <c r="J205" s="25"/>
      <c r="K205" s="107"/>
    </row>
    <row r="206" spans="1:11">
      <c r="A206" s="10">
        <f>IF(D206=0,"",1+MAX(A$9:A205))</f>
        <v>82</v>
      </c>
      <c r="B206" s="110"/>
      <c r="C206" s="90" t="s">
        <v>55</v>
      </c>
      <c r="D206" s="89">
        <v>176</v>
      </c>
      <c r="E206" s="72">
        <v>0.1</v>
      </c>
      <c r="F206" s="5">
        <f>(1+E206)*D206</f>
        <v>193.60000000000002</v>
      </c>
      <c r="G206" s="89" t="s">
        <v>36</v>
      </c>
      <c r="H206" s="9">
        <f>0.028*55</f>
        <v>1.54</v>
      </c>
      <c r="I206" s="9">
        <f>1.38*2.1</f>
        <v>2.8979999999999997</v>
      </c>
      <c r="J206" s="25">
        <f t="shared" ref="J206" si="65">(H206+I206)*F206</f>
        <v>859.19680000000005</v>
      </c>
      <c r="K206" s="107"/>
    </row>
    <row r="207" spans="1:11">
      <c r="A207" s="10" t="str">
        <f>IF(D207=0,"",1+MAX(A$9:A206))</f>
        <v/>
      </c>
      <c r="B207" s="110"/>
      <c r="C207" s="91" t="s">
        <v>56</v>
      </c>
      <c r="D207" s="87"/>
      <c r="E207" s="72"/>
      <c r="F207" s="67"/>
      <c r="G207" s="87"/>
      <c r="H207" s="9"/>
      <c r="I207" s="9"/>
      <c r="J207" s="25"/>
      <c r="K207" s="107"/>
    </row>
    <row r="208" spans="1:11">
      <c r="A208" s="10">
        <f>IF(D208=0,"",1+MAX(A$9:A207))</f>
        <v>83</v>
      </c>
      <c r="B208" s="110"/>
      <c r="C208" s="90" t="s">
        <v>57</v>
      </c>
      <c r="D208" s="89">
        <v>426</v>
      </c>
      <c r="E208" s="72">
        <v>0.1</v>
      </c>
      <c r="F208" s="5">
        <f>(1+E208)*D208</f>
        <v>468.6</v>
      </c>
      <c r="G208" s="89" t="s">
        <v>36</v>
      </c>
      <c r="H208" s="9">
        <f>0.028*55</f>
        <v>1.54</v>
      </c>
      <c r="I208" s="9">
        <f>1.38*2.1</f>
        <v>2.8979999999999997</v>
      </c>
      <c r="J208" s="25">
        <f t="shared" ref="J208" si="66">(H208+I208)*F208</f>
        <v>2079.6468</v>
      </c>
      <c r="K208" s="107"/>
    </row>
    <row r="209" spans="1:11">
      <c r="A209" s="10" t="str">
        <f>IF(D209=0,"",1+MAX(A$9:A208))</f>
        <v/>
      </c>
      <c r="B209" s="110"/>
      <c r="C209" s="91" t="s">
        <v>58</v>
      </c>
      <c r="D209" s="87"/>
      <c r="E209" s="7"/>
      <c r="F209" s="14"/>
      <c r="G209" s="87"/>
      <c r="H209" s="9"/>
      <c r="I209" s="9"/>
      <c r="J209" s="25"/>
      <c r="K209" s="107"/>
    </row>
    <row r="210" spans="1:11">
      <c r="A210" s="10">
        <f>IF(D210=0,"",1+MAX(A$9:A209))</f>
        <v>84</v>
      </c>
      <c r="B210" s="110"/>
      <c r="C210" s="90" t="s">
        <v>59</v>
      </c>
      <c r="D210" s="89">
        <v>120</v>
      </c>
      <c r="E210" s="72">
        <v>0.1</v>
      </c>
      <c r="F210" s="5">
        <f t="shared" ref="F210" si="67">(1+E210)*D210</f>
        <v>132</v>
      </c>
      <c r="G210" s="89" t="s">
        <v>36</v>
      </c>
      <c r="H210" s="9">
        <f>0.032*55</f>
        <v>1.76</v>
      </c>
      <c r="I210" s="9">
        <f>1.38*2.65</f>
        <v>3.6569999999999996</v>
      </c>
      <c r="J210" s="25">
        <f t="shared" ref="J210" si="68">(H210+I210)*F210</f>
        <v>715.04399999999998</v>
      </c>
      <c r="K210" s="107"/>
    </row>
    <row r="211" spans="1:11">
      <c r="A211" s="10" t="str">
        <f>IF(D211=0,"",1+MAX(A$9:A210))</f>
        <v/>
      </c>
      <c r="B211" s="110"/>
      <c r="C211" s="91" t="s">
        <v>60</v>
      </c>
      <c r="D211" s="87"/>
      <c r="E211" s="72"/>
      <c r="F211" s="5"/>
      <c r="G211" s="87"/>
      <c r="H211" s="9"/>
      <c r="I211" s="9"/>
      <c r="J211" s="25"/>
      <c r="K211" s="107"/>
    </row>
    <row r="212" spans="1:11">
      <c r="A212" s="10">
        <f>IF(D212=0,"",1+MAX(A$9:A211))</f>
        <v>85</v>
      </c>
      <c r="B212" s="110"/>
      <c r="C212" s="90" t="s">
        <v>61</v>
      </c>
      <c r="D212" s="89">
        <v>82</v>
      </c>
      <c r="E212" s="72">
        <v>0.1</v>
      </c>
      <c r="F212" s="67">
        <f>(1+E212)*D212</f>
        <v>90.2</v>
      </c>
      <c r="G212" s="89" t="s">
        <v>36</v>
      </c>
      <c r="H212" s="9">
        <f>0.032*55</f>
        <v>1.76</v>
      </c>
      <c r="I212" s="9">
        <f>1.38*2.4</f>
        <v>3.3119999999999998</v>
      </c>
      <c r="J212" s="25">
        <f t="shared" ref="J212" si="69">(H212+I212)*F212</f>
        <v>457.49440000000004</v>
      </c>
      <c r="K212" s="107"/>
    </row>
    <row r="213" spans="1:11">
      <c r="A213" s="10" t="str">
        <f>IF(D213=0,"",1+MAX(A$9:A212))</f>
        <v/>
      </c>
      <c r="B213" s="110"/>
      <c r="C213" s="91" t="s">
        <v>62</v>
      </c>
      <c r="D213" s="87"/>
      <c r="E213" s="72"/>
      <c r="F213" s="5"/>
      <c r="G213" s="87"/>
      <c r="H213" s="9"/>
      <c r="I213" s="9"/>
      <c r="J213" s="25"/>
      <c r="K213" s="107"/>
    </row>
    <row r="214" spans="1:11">
      <c r="A214" s="10">
        <f>IF(D214=0,"",1+MAX(A$9:A213))</f>
        <v>86</v>
      </c>
      <c r="B214" s="110"/>
      <c r="C214" s="90" t="s">
        <v>63</v>
      </c>
      <c r="D214" s="89">
        <v>25</v>
      </c>
      <c r="E214" s="72">
        <v>0.1</v>
      </c>
      <c r="F214" s="5">
        <f>(1+E214)*D214</f>
        <v>27.500000000000004</v>
      </c>
      <c r="G214" s="89" t="s">
        <v>36</v>
      </c>
      <c r="H214" s="9">
        <f>0.032*55</f>
        <v>1.76</v>
      </c>
      <c r="I214" s="9">
        <f>1.38*2.65</f>
        <v>3.6569999999999996</v>
      </c>
      <c r="J214" s="25">
        <f t="shared" ref="J214" si="70">(H214+I214)*F214</f>
        <v>148.9675</v>
      </c>
      <c r="K214" s="107"/>
    </row>
    <row r="215" spans="1:11">
      <c r="A215" s="10" t="str">
        <f>IF(D215=0,"",1+MAX(A$9:A214))</f>
        <v/>
      </c>
      <c r="B215" s="110"/>
      <c r="C215" s="91" t="s">
        <v>64</v>
      </c>
      <c r="D215" s="87"/>
      <c r="E215" s="72"/>
      <c r="F215" s="5"/>
      <c r="G215" s="87"/>
      <c r="H215" s="9"/>
      <c r="I215" s="9"/>
      <c r="J215" s="25"/>
      <c r="K215" s="107"/>
    </row>
    <row r="216" spans="1:11" ht="16.5" thickBot="1">
      <c r="A216" s="129">
        <f>IF(D216=0,"",1+MAX(A$9:A215))</f>
        <v>87</v>
      </c>
      <c r="B216" s="111"/>
      <c r="C216" s="140" t="s">
        <v>65</v>
      </c>
      <c r="D216" s="141">
        <v>78</v>
      </c>
      <c r="E216" s="132">
        <v>0.1</v>
      </c>
      <c r="F216" s="133">
        <f>(1+E216)*D216</f>
        <v>85.800000000000011</v>
      </c>
      <c r="G216" s="141" t="s">
        <v>36</v>
      </c>
      <c r="H216" s="134">
        <f>0.032*55</f>
        <v>1.76</v>
      </c>
      <c r="I216" s="134">
        <f>1.38*2.4</f>
        <v>3.3119999999999998</v>
      </c>
      <c r="J216" s="135">
        <f t="shared" ref="J216" si="71">(H216+I216)*F216</f>
        <v>435.17760000000004</v>
      </c>
      <c r="K216" s="108"/>
    </row>
    <row r="217" spans="1:11" ht="16.5" thickBot="1">
      <c r="A217" s="47" t="str">
        <f>IF(D217=0,"",1+MAX(A$9:A216))</f>
        <v/>
      </c>
      <c r="B217" s="78"/>
      <c r="C217" s="48" t="s">
        <v>66</v>
      </c>
      <c r="D217" s="19"/>
      <c r="E217" s="19"/>
      <c r="F217" s="19"/>
      <c r="G217" s="19"/>
      <c r="H217" s="19"/>
      <c r="I217" s="19"/>
      <c r="J217" s="24"/>
      <c r="K217" s="49">
        <f>(SUM(J23:J217))</f>
        <v>201281.91819999996</v>
      </c>
    </row>
    <row r="218" spans="1:11" ht="16.5" thickBot="1">
      <c r="A218" s="145" t="str">
        <f>IF(D218=0,"",1+MAX(A$9:A217))</f>
        <v/>
      </c>
      <c r="B218" s="146"/>
      <c r="C218" s="42"/>
      <c r="D218" s="42"/>
      <c r="E218" s="42"/>
      <c r="F218" s="42"/>
      <c r="G218" s="42"/>
      <c r="H218" s="42"/>
      <c r="I218" s="42"/>
      <c r="J218" s="42"/>
      <c r="K218" s="44"/>
    </row>
    <row r="219" spans="1:11" ht="14.25" customHeight="1">
      <c r="A219" s="26" t="s">
        <v>13</v>
      </c>
      <c r="B219" s="59"/>
      <c r="C219" s="27"/>
      <c r="D219" s="28"/>
      <c r="E219" s="28"/>
      <c r="F219" s="28"/>
      <c r="G219" s="28"/>
      <c r="H219" s="28"/>
      <c r="I219" s="28"/>
      <c r="J219" s="27"/>
      <c r="K219" s="29">
        <f>SUM(K9:K218)</f>
        <v>201281.91819999996</v>
      </c>
    </row>
    <row r="220" spans="1:11" ht="14.25" customHeight="1">
      <c r="A220" s="53" t="s">
        <v>27</v>
      </c>
      <c r="B220" s="60"/>
      <c r="C220" s="55"/>
      <c r="D220" s="56">
        <v>0.2</v>
      </c>
      <c r="E220" s="56"/>
      <c r="F220" s="56"/>
      <c r="G220" s="57"/>
      <c r="H220" s="57"/>
      <c r="I220" s="57"/>
      <c r="J220" s="147"/>
      <c r="K220" s="54">
        <f>(K219*D220)</f>
        <v>40256.383639999993</v>
      </c>
    </row>
    <row r="221" spans="1:11" ht="14.25" customHeight="1">
      <c r="A221" s="53" t="s">
        <v>28</v>
      </c>
      <c r="B221" s="60"/>
      <c r="C221" s="55"/>
      <c r="D221" s="56">
        <v>0.03</v>
      </c>
      <c r="E221" s="56"/>
      <c r="F221" s="56"/>
      <c r="G221" s="57"/>
      <c r="H221" s="57"/>
      <c r="I221" s="57"/>
      <c r="J221" s="147"/>
      <c r="K221" s="54">
        <f>(K219*D221)</f>
        <v>6038.4575459999987</v>
      </c>
    </row>
    <row r="222" spans="1:11" ht="14.25" customHeight="1">
      <c r="A222" s="53" t="s">
        <v>29</v>
      </c>
      <c r="B222" s="60"/>
      <c r="C222" s="55"/>
      <c r="D222" s="56">
        <v>7.0000000000000007E-2</v>
      </c>
      <c r="E222" s="56"/>
      <c r="F222" s="56"/>
      <c r="G222" s="58"/>
      <c r="H222" s="58"/>
      <c r="I222" s="58"/>
      <c r="J222" s="148"/>
      <c r="K222" s="54">
        <f>(K219*D222)</f>
        <v>14089.734273999999</v>
      </c>
    </row>
    <row r="223" spans="1:11" ht="14.25" customHeight="1" thickBot="1">
      <c r="A223" s="85" t="s">
        <v>14</v>
      </c>
      <c r="B223" s="61"/>
      <c r="C223" s="30"/>
      <c r="D223" s="31"/>
      <c r="E223" s="31"/>
      <c r="F223" s="31"/>
      <c r="G223" s="31"/>
      <c r="H223" s="31"/>
      <c r="I223" s="31"/>
      <c r="J223" s="30"/>
      <c r="K223" s="32">
        <f>SUM(K219:K222)</f>
        <v>261666.49365999992</v>
      </c>
    </row>
    <row r="224" spans="1:11" ht="14.25" customHeight="1">
      <c r="A224" s="86" t="s">
        <v>15</v>
      </c>
      <c r="B224" s="62"/>
      <c r="C224" s="33"/>
      <c r="D224" s="34"/>
      <c r="E224" s="34"/>
      <c r="F224" s="34"/>
      <c r="G224" s="34"/>
      <c r="H224" s="34"/>
      <c r="I224" s="34"/>
      <c r="J224" s="33"/>
      <c r="K224" s="35"/>
    </row>
    <row r="225" spans="1:11" ht="14.25" customHeight="1">
      <c r="A225" s="36" t="s">
        <v>30</v>
      </c>
      <c r="B225" s="80"/>
      <c r="C225" s="37"/>
      <c r="D225" s="38"/>
      <c r="E225" s="38"/>
      <c r="F225" s="38"/>
      <c r="G225" s="38"/>
      <c r="H225" s="38"/>
      <c r="I225" s="38"/>
      <c r="J225" s="37"/>
      <c r="K225" s="39"/>
    </row>
    <row r="226" spans="1:11" ht="14.25" customHeight="1">
      <c r="A226" s="40" t="s">
        <v>2</v>
      </c>
      <c r="B226" s="81"/>
      <c r="C226" s="37"/>
      <c r="D226" s="38"/>
      <c r="E226" s="38"/>
      <c r="F226" s="38"/>
      <c r="G226" s="38"/>
      <c r="H226" s="38"/>
      <c r="I226" s="38"/>
      <c r="J226" s="37"/>
      <c r="K226" s="39"/>
    </row>
    <row r="227" spans="1:11" ht="14.25" customHeight="1" thickBot="1">
      <c r="A227" s="41" t="s">
        <v>26</v>
      </c>
      <c r="B227" s="82"/>
      <c r="C227" s="42"/>
      <c r="D227" s="43"/>
      <c r="E227" s="43"/>
      <c r="F227" s="43"/>
      <c r="G227" s="43"/>
      <c r="H227" s="43"/>
      <c r="I227" s="43"/>
      <c r="J227" s="42"/>
      <c r="K227" s="44"/>
    </row>
  </sheetData>
  <mergeCells count="14">
    <mergeCell ref="A192:C192"/>
    <mergeCell ref="D194:K194"/>
    <mergeCell ref="A6:C6"/>
    <mergeCell ref="D8:K8"/>
    <mergeCell ref="K9:K18"/>
    <mergeCell ref="D22:K22"/>
    <mergeCell ref="A45:C45"/>
    <mergeCell ref="D47:K47"/>
    <mergeCell ref="A82:C82"/>
    <mergeCell ref="D84:K84"/>
    <mergeCell ref="A115:C115"/>
    <mergeCell ref="D117:K117"/>
    <mergeCell ref="A155:C155"/>
    <mergeCell ref="D157:K157"/>
  </mergeCells>
  <hyperlinks>
    <hyperlink ref="G2" r:id="rId1" xr:uid="{139DEB10-CEC0-46EC-AC5A-58B88173014E}"/>
    <hyperlink ref="G3" r:id="rId2" xr:uid="{32247BAC-6C6B-4F91-9C2C-50F16E17C965}"/>
    <hyperlink ref="G41" r:id="rId3" xr:uid="{8B9D3C70-4E25-4E15-A23A-8D889216FAB7}"/>
    <hyperlink ref="G42" r:id="rId4" xr:uid="{01CD11DD-27CA-4167-947F-B78F61808D9E}"/>
    <hyperlink ref="G78" r:id="rId5" xr:uid="{CDF90E1C-D202-43A0-910B-3485675E0F49}"/>
    <hyperlink ref="G79" r:id="rId6" xr:uid="{8F2A91C5-8F46-41FD-A752-D0547F768DF2}"/>
    <hyperlink ref="G111" r:id="rId7" xr:uid="{E5EB0D34-AAB9-4E78-9F8E-2F387402A917}"/>
    <hyperlink ref="G112" r:id="rId8" xr:uid="{007D0FB1-7D93-4652-9D79-2FFD18A3F0A8}"/>
    <hyperlink ref="G151" r:id="rId9" xr:uid="{1411E4C7-253D-4460-A94D-B7F6BBCFAB20}"/>
    <hyperlink ref="G152" r:id="rId10" xr:uid="{26DD37B6-36A9-4E39-BD0A-45B9BE6FF13D}"/>
    <hyperlink ref="G188" r:id="rId11" xr:uid="{1C0152C7-4FE4-4D21-A93C-0DEC215F812A}"/>
    <hyperlink ref="G189" r:id="rId12" xr:uid="{0D2BD039-D2A4-44E5-84BA-2A599553BEA7}"/>
  </hyperlinks>
  <pageMargins left="0.7" right="0.7" top="0.75" bottom="0.75" header="0.3" footer="0.3"/>
  <pageSetup paperSize="9" scale="69" fitToHeight="0" orientation="landscape" r:id="rId13"/>
  <rowBreaks count="3" manualBreakCount="3">
    <brk id="76" max="16383" man="1"/>
    <brk id="109" max="16383" man="1"/>
    <brk id="186" max="16383" man="1"/>
  </rowBreaks>
  <drawing r:id="rId1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3F4A8A4E-B195-4385-82E8-DAFEC091590F}">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2026-05-09T16:23:14Z</cp:lastPrinted>
  <dcterms:created xsi:type="dcterms:W3CDTF">2020-07-29T11:58:51Z</dcterms:created>
  <dcterms:modified xsi:type="dcterms:W3CDTF">2026-05-09T16:25:44Z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{3F4A8A4E-B195-4385-82E8-DAFEC091590F}</vt:lpwstr>
  </property>
</Properties>
</file>