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Sample (Partition)/"/>
    </mc:Choice>
  </mc:AlternateContent>
  <xr:revisionPtr revIDLastSave="198" documentId="13_ncr:1_{2A485C2A-EB0F-41E0-9A8C-7B3952231188}" xr6:coauthVersionLast="47" xr6:coauthVersionMax="47" xr10:uidLastSave="{614FBAF4-69F3-4578-9A2F-9565FC3D6D94}"/>
  <bookViews>
    <workbookView xWindow="20370" yWindow="-120" windowWidth="29040" windowHeight="15840" xr2:uid="{00000000-000D-0000-FFFF-FFFF00000000}"/>
  </bookViews>
  <sheets>
    <sheet name="PRICE BREAKDOWN" sheetId="3" r:id="rId1"/>
  </sheets>
  <definedNames>
    <definedName name="_xlnm._FilterDatabase" localSheetId="0" hidden="1">'PRICE BREAKDOWN'!$A$86:$CM$1102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41" i="3" l="1"/>
  <c r="C1035" i="3"/>
  <c r="L980" i="3"/>
  <c r="A987" i="3"/>
  <c r="A986" i="3"/>
  <c r="A985" i="3"/>
  <c r="C984" i="3"/>
  <c r="E984" i="3" s="1"/>
  <c r="A983" i="3"/>
  <c r="L926" i="3"/>
  <c r="L871" i="3"/>
  <c r="L814" i="3"/>
  <c r="L758" i="3"/>
  <c r="L701" i="3"/>
  <c r="L642" i="3"/>
  <c r="L583" i="3"/>
  <c r="L526" i="3"/>
  <c r="L469" i="3"/>
  <c r="L410" i="3"/>
  <c r="L352" i="3"/>
  <c r="L297" i="3"/>
  <c r="E1035" i="3" l="1"/>
  <c r="H984" i="3"/>
  <c r="E987" i="3"/>
  <c r="H987" i="3" s="1"/>
  <c r="O987" i="3" s="1"/>
  <c r="P987" i="3" s="1"/>
  <c r="M984" i="3"/>
  <c r="N984" i="3" s="1"/>
  <c r="E985" i="3"/>
  <c r="E986" i="3" s="1"/>
  <c r="H986" i="3" s="1"/>
  <c r="O986" i="3" s="1"/>
  <c r="P986" i="3" s="1"/>
  <c r="L238" i="3"/>
  <c r="L182" i="3"/>
  <c r="L124" i="3"/>
  <c r="L66" i="3"/>
  <c r="M1035" i="3" l="1"/>
  <c r="N1035" i="3" s="1"/>
  <c r="H1035" i="3"/>
  <c r="O984" i="3"/>
  <c r="P984" i="3" s="1"/>
  <c r="L6" i="3"/>
  <c r="G1014" i="3"/>
  <c r="G971" i="3"/>
  <c r="G917" i="3"/>
  <c r="G792" i="3"/>
  <c r="G781" i="3"/>
  <c r="G727" i="3"/>
  <c r="G551" i="3"/>
  <c r="G519" i="3"/>
  <c r="G508" i="3"/>
  <c r="G472" i="3"/>
  <c r="G453" i="3"/>
  <c r="G442" i="3"/>
  <c r="G431" i="3"/>
  <c r="G399" i="3"/>
  <c r="G343" i="3"/>
  <c r="G218" i="3"/>
  <c r="G196" i="3"/>
  <c r="G175" i="3"/>
  <c r="G162" i="3"/>
  <c r="G151" i="3"/>
  <c r="G75" i="3"/>
  <c r="G32" i="3"/>
  <c r="G1055" i="3"/>
  <c r="G1025" i="3"/>
  <c r="G1003" i="3"/>
  <c r="G990" i="3"/>
  <c r="G936" i="3"/>
  <c r="G905" i="3"/>
  <c r="G881" i="3"/>
  <c r="G862" i="3"/>
  <c r="G851" i="3"/>
  <c r="G838" i="3"/>
  <c r="G805" i="3"/>
  <c r="G768" i="3"/>
  <c r="G749" i="3"/>
  <c r="G675" i="3"/>
  <c r="G652" i="3"/>
  <c r="G631" i="3"/>
  <c r="G620" i="3"/>
  <c r="G595" i="3"/>
  <c r="G574" i="3"/>
  <c r="G420" i="3"/>
  <c r="G375" i="3"/>
  <c r="G333" i="3"/>
  <c r="G322" i="3"/>
  <c r="G311" i="3"/>
  <c r="G300" i="3"/>
  <c r="G281" i="3"/>
  <c r="G270" i="3"/>
  <c r="G259" i="3"/>
  <c r="G248" i="3"/>
  <c r="G229" i="3"/>
  <c r="G140" i="3"/>
  <c r="G127" i="3"/>
  <c r="G54" i="3"/>
  <c r="G705" i="3"/>
  <c r="G686" i="3"/>
  <c r="G663" i="3"/>
  <c r="G608" i="3"/>
  <c r="G362" i="3"/>
  <c r="C334" i="3"/>
  <c r="O1035" i="3" l="1"/>
  <c r="P1035" i="3" s="1"/>
  <c r="C895" i="3"/>
  <c r="E895" i="3" s="1"/>
  <c r="C894" i="3"/>
  <c r="E894" i="3" s="1"/>
  <c r="C893" i="3"/>
  <c r="E893" i="3" s="1"/>
  <c r="G892" i="3"/>
  <c r="C892" i="3"/>
  <c r="C891" i="3"/>
  <c r="A890" i="3"/>
  <c r="A889" i="3"/>
  <c r="A888" i="3"/>
  <c r="A887" i="3"/>
  <c r="C886" i="3"/>
  <c r="E886" i="3" s="1"/>
  <c r="E890" i="3" s="1"/>
  <c r="H890" i="3" s="1"/>
  <c r="O890" i="3" s="1"/>
  <c r="P890" i="3" s="1"/>
  <c r="C741" i="3"/>
  <c r="E741" i="3" s="1"/>
  <c r="C740" i="3"/>
  <c r="E740" i="3" s="1"/>
  <c r="C739" i="3"/>
  <c r="E739" i="3" s="1"/>
  <c r="G738" i="3"/>
  <c r="C738" i="3"/>
  <c r="C737" i="3"/>
  <c r="A736" i="3"/>
  <c r="A735" i="3"/>
  <c r="A734" i="3"/>
  <c r="A733" i="3"/>
  <c r="C732" i="3"/>
  <c r="E732" i="3" s="1"/>
  <c r="E736" i="3" s="1"/>
  <c r="H736" i="3" s="1"/>
  <c r="O736" i="3" s="1"/>
  <c r="P736" i="3" s="1"/>
  <c r="C541" i="3"/>
  <c r="E541" i="3" s="1"/>
  <c r="C540" i="3"/>
  <c r="E540" i="3" s="1"/>
  <c r="C539" i="3"/>
  <c r="E539" i="3" s="1"/>
  <c r="G538" i="3"/>
  <c r="C538" i="3"/>
  <c r="C537" i="3"/>
  <c r="A536" i="3"/>
  <c r="A535" i="3"/>
  <c r="A534" i="3"/>
  <c r="A533" i="3"/>
  <c r="C532" i="3"/>
  <c r="E532" i="3" s="1"/>
  <c r="E536" i="3" s="1"/>
  <c r="H536" i="3" s="1"/>
  <c r="O536" i="3" s="1"/>
  <c r="P536" i="3" s="1"/>
  <c r="C89" i="3"/>
  <c r="E89" i="3" s="1"/>
  <c r="C88" i="3"/>
  <c r="E88" i="3" s="1"/>
  <c r="C87" i="3"/>
  <c r="E87" i="3" s="1"/>
  <c r="G86" i="3"/>
  <c r="C86" i="3"/>
  <c r="C85" i="3"/>
  <c r="A84" i="3"/>
  <c r="A83" i="3"/>
  <c r="A82" i="3"/>
  <c r="A81" i="3"/>
  <c r="C80" i="3"/>
  <c r="E80" i="3" s="1"/>
  <c r="E84" i="3" s="1"/>
  <c r="H84" i="3" s="1"/>
  <c r="O84" i="3" s="1"/>
  <c r="P84" i="3" s="1"/>
  <c r="C100" i="3"/>
  <c r="E100" i="3" s="1"/>
  <c r="H100" i="3" s="1"/>
  <c r="C99" i="3"/>
  <c r="E99" i="3" s="1"/>
  <c r="H99" i="3" s="1"/>
  <c r="C98" i="3"/>
  <c r="E98" i="3" s="1"/>
  <c r="H98" i="3" s="1"/>
  <c r="G97" i="3"/>
  <c r="C97" i="3"/>
  <c r="C96" i="3"/>
  <c r="A95" i="3"/>
  <c r="A94" i="3"/>
  <c r="A93" i="3"/>
  <c r="A92" i="3"/>
  <c r="C91" i="3"/>
  <c r="E91" i="3" s="1"/>
  <c r="E95" i="3" s="1"/>
  <c r="H95" i="3" s="1"/>
  <c r="O95" i="3" s="1"/>
  <c r="P95" i="3" s="1"/>
  <c r="A1065" i="3"/>
  <c r="A1071" i="3"/>
  <c r="A1073" i="3"/>
  <c r="A1078" i="3"/>
  <c r="A1084" i="3"/>
  <c r="A1086" i="3"/>
  <c r="A1095" i="3"/>
  <c r="A1101" i="3"/>
  <c r="A27" i="3"/>
  <c r="A28" i="3"/>
  <c r="A29" i="3"/>
  <c r="A30" i="3"/>
  <c r="A36" i="3"/>
  <c r="A38" i="3"/>
  <c r="A39" i="3"/>
  <c r="A40" i="3"/>
  <c r="A41" i="3"/>
  <c r="A47" i="3"/>
  <c r="A49" i="3"/>
  <c r="A50" i="3"/>
  <c r="A51" i="3"/>
  <c r="A52" i="3"/>
  <c r="A58" i="3"/>
  <c r="A69" i="3"/>
  <c r="A70" i="3"/>
  <c r="A71" i="3"/>
  <c r="A72" i="3"/>
  <c r="A73" i="3"/>
  <c r="A79" i="3"/>
  <c r="A90" i="3"/>
  <c r="A101" i="3"/>
  <c r="A103" i="3"/>
  <c r="A104" i="3"/>
  <c r="A105" i="3"/>
  <c r="A106" i="3"/>
  <c r="A112" i="3"/>
  <c r="A114" i="3"/>
  <c r="A115" i="3"/>
  <c r="A116" i="3"/>
  <c r="A117" i="3"/>
  <c r="A131" i="3"/>
  <c r="A134" i="3"/>
  <c r="A135" i="3"/>
  <c r="A136" i="3"/>
  <c r="A137" i="3"/>
  <c r="A138" i="3"/>
  <c r="A144" i="3"/>
  <c r="A146" i="3"/>
  <c r="A147" i="3"/>
  <c r="A148" i="3"/>
  <c r="A149" i="3"/>
  <c r="A155" i="3"/>
  <c r="A157" i="3"/>
  <c r="A158" i="3"/>
  <c r="A159" i="3"/>
  <c r="A160" i="3"/>
  <c r="A166" i="3"/>
  <c r="A169" i="3"/>
  <c r="A170" i="3"/>
  <c r="A171" i="3"/>
  <c r="A172" i="3"/>
  <c r="A173" i="3"/>
  <c r="A187" i="3"/>
  <c r="A190" i="3"/>
  <c r="A191" i="3"/>
  <c r="A192" i="3"/>
  <c r="A193" i="3"/>
  <c r="A194" i="3"/>
  <c r="A200" i="3"/>
  <c r="A202" i="3"/>
  <c r="A203" i="3"/>
  <c r="A204" i="3"/>
  <c r="A205" i="3"/>
  <c r="A211" i="3"/>
  <c r="A213" i="3"/>
  <c r="A214" i="3"/>
  <c r="A215" i="3"/>
  <c r="A216" i="3"/>
  <c r="A222" i="3"/>
  <c r="A224" i="3"/>
  <c r="A225" i="3"/>
  <c r="A226" i="3"/>
  <c r="A227" i="3"/>
  <c r="A241" i="3"/>
  <c r="A243" i="3"/>
  <c r="A244" i="3"/>
  <c r="A245" i="3"/>
  <c r="A246" i="3"/>
  <c r="A252" i="3"/>
  <c r="A254" i="3"/>
  <c r="A255" i="3"/>
  <c r="A256" i="3"/>
  <c r="A257" i="3"/>
  <c r="A263" i="3"/>
  <c r="A265" i="3"/>
  <c r="A266" i="3"/>
  <c r="A267" i="3"/>
  <c r="A268" i="3"/>
  <c r="A274" i="3"/>
  <c r="A276" i="3"/>
  <c r="A277" i="3"/>
  <c r="A278" i="3"/>
  <c r="A279" i="3"/>
  <c r="A285" i="3"/>
  <c r="A287" i="3"/>
  <c r="A288" i="3"/>
  <c r="A289" i="3"/>
  <c r="A290" i="3"/>
  <c r="A304" i="3"/>
  <c r="A306" i="3"/>
  <c r="A307" i="3"/>
  <c r="A308" i="3"/>
  <c r="A309" i="3"/>
  <c r="A315" i="3"/>
  <c r="A317" i="3"/>
  <c r="A318" i="3"/>
  <c r="A319" i="3"/>
  <c r="A320" i="3"/>
  <c r="A326" i="3"/>
  <c r="A328" i="3"/>
  <c r="A329" i="3"/>
  <c r="A330" i="3"/>
  <c r="A331" i="3"/>
  <c r="A336" i="3"/>
  <c r="A338" i="3"/>
  <c r="A339" i="3"/>
  <c r="A340" i="3"/>
  <c r="A341" i="3"/>
  <c r="A355" i="3"/>
  <c r="A357" i="3"/>
  <c r="A358" i="3"/>
  <c r="A359" i="3"/>
  <c r="A360" i="3"/>
  <c r="A366" i="3"/>
  <c r="A369" i="3"/>
  <c r="A370" i="3"/>
  <c r="A371" i="3"/>
  <c r="A372" i="3"/>
  <c r="A373" i="3"/>
  <c r="A379" i="3"/>
  <c r="A381" i="3"/>
  <c r="A382" i="3"/>
  <c r="A383" i="3"/>
  <c r="A384" i="3"/>
  <c r="A390" i="3"/>
  <c r="A393" i="3"/>
  <c r="A394" i="3"/>
  <c r="A395" i="3"/>
  <c r="A396" i="3"/>
  <c r="A397" i="3"/>
  <c r="A403" i="3"/>
  <c r="A414" i="3"/>
  <c r="A415" i="3"/>
  <c r="A416" i="3"/>
  <c r="A417" i="3"/>
  <c r="A418" i="3"/>
  <c r="A424" i="3"/>
  <c r="A426" i="3"/>
  <c r="A427" i="3"/>
  <c r="A428" i="3"/>
  <c r="A429" i="3"/>
  <c r="A435" i="3"/>
  <c r="A437" i="3"/>
  <c r="A438" i="3"/>
  <c r="A439" i="3"/>
  <c r="A440" i="3"/>
  <c r="A446" i="3"/>
  <c r="A448" i="3"/>
  <c r="A449" i="3"/>
  <c r="A450" i="3"/>
  <c r="A451" i="3"/>
  <c r="A457" i="3"/>
  <c r="A459" i="3"/>
  <c r="A460" i="3"/>
  <c r="A461" i="3"/>
  <c r="A462" i="3"/>
  <c r="A476" i="3"/>
  <c r="A478" i="3"/>
  <c r="A479" i="3"/>
  <c r="A480" i="3"/>
  <c r="A481" i="3"/>
  <c r="A487" i="3"/>
  <c r="A489" i="3"/>
  <c r="A490" i="3"/>
  <c r="A491" i="3"/>
  <c r="A492" i="3"/>
  <c r="A501" i="3"/>
  <c r="A503" i="3"/>
  <c r="A504" i="3"/>
  <c r="A505" i="3"/>
  <c r="A506" i="3"/>
  <c r="A512" i="3"/>
  <c r="A514" i="3"/>
  <c r="A515" i="3"/>
  <c r="A516" i="3"/>
  <c r="A517" i="3"/>
  <c r="A531" i="3"/>
  <c r="A542" i="3"/>
  <c r="A545" i="3"/>
  <c r="A546" i="3"/>
  <c r="A547" i="3"/>
  <c r="A548" i="3"/>
  <c r="A549" i="3"/>
  <c r="A555" i="3"/>
  <c r="A557" i="3"/>
  <c r="A558" i="3"/>
  <c r="A559" i="3"/>
  <c r="A560" i="3"/>
  <c r="A561" i="3"/>
  <c r="A567" i="3"/>
  <c r="A569" i="3"/>
  <c r="A570" i="3"/>
  <c r="A571" i="3"/>
  <c r="A572" i="3"/>
  <c r="A586" i="3"/>
  <c r="A589" i="3"/>
  <c r="A590" i="3"/>
  <c r="A591" i="3"/>
  <c r="A592" i="3"/>
  <c r="A593" i="3"/>
  <c r="A599" i="3"/>
  <c r="A602" i="3"/>
  <c r="A603" i="3"/>
  <c r="A604" i="3"/>
  <c r="A605" i="3"/>
  <c r="A606" i="3"/>
  <c r="A611" i="3"/>
  <c r="A614" i="3"/>
  <c r="A615" i="3"/>
  <c r="A616" i="3"/>
  <c r="A617" i="3"/>
  <c r="A618" i="3"/>
  <c r="A624" i="3"/>
  <c r="A626" i="3"/>
  <c r="A627" i="3"/>
  <c r="A628" i="3"/>
  <c r="A629" i="3"/>
  <c r="A635" i="3"/>
  <c r="A646" i="3"/>
  <c r="A647" i="3"/>
  <c r="A648" i="3"/>
  <c r="A649" i="3"/>
  <c r="A650" i="3"/>
  <c r="A656" i="3"/>
  <c r="A658" i="3"/>
  <c r="A659" i="3"/>
  <c r="A660" i="3"/>
  <c r="A661" i="3"/>
  <c r="A666" i="3"/>
  <c r="A669" i="3"/>
  <c r="A670" i="3"/>
  <c r="A671" i="3"/>
  <c r="A672" i="3"/>
  <c r="A673" i="3"/>
  <c r="A679" i="3"/>
  <c r="A681" i="3"/>
  <c r="A682" i="3"/>
  <c r="A683" i="3"/>
  <c r="A684" i="3"/>
  <c r="A690" i="3"/>
  <c r="A692" i="3"/>
  <c r="A693" i="3"/>
  <c r="A694" i="3"/>
  <c r="A695" i="3"/>
  <c r="A708" i="3"/>
  <c r="A710" i="3"/>
  <c r="A711" i="3"/>
  <c r="A712" i="3"/>
  <c r="A713" i="3"/>
  <c r="A719" i="3"/>
  <c r="A720" i="3"/>
  <c r="A722" i="3"/>
  <c r="A723" i="3"/>
  <c r="A724" i="3"/>
  <c r="A725" i="3"/>
  <c r="A731" i="3"/>
  <c r="A742" i="3"/>
  <c r="A744" i="3"/>
  <c r="A745" i="3"/>
  <c r="A746" i="3"/>
  <c r="A747" i="3"/>
  <c r="A761" i="3"/>
  <c r="A763" i="3"/>
  <c r="A764" i="3"/>
  <c r="A765" i="3"/>
  <c r="A766" i="3"/>
  <c r="A772" i="3"/>
  <c r="A775" i="3"/>
  <c r="A776" i="3"/>
  <c r="A777" i="3"/>
  <c r="A778" i="3"/>
  <c r="A779" i="3"/>
  <c r="A785" i="3"/>
  <c r="A787" i="3"/>
  <c r="A788" i="3"/>
  <c r="A789" i="3"/>
  <c r="A790" i="3"/>
  <c r="A796" i="3"/>
  <c r="A799" i="3"/>
  <c r="A800" i="3"/>
  <c r="A801" i="3"/>
  <c r="A802" i="3"/>
  <c r="A803" i="3"/>
  <c r="A817" i="3"/>
  <c r="A819" i="3"/>
  <c r="A820" i="3"/>
  <c r="A821" i="3"/>
  <c r="A822" i="3"/>
  <c r="A831" i="3"/>
  <c r="A833" i="3"/>
  <c r="A834" i="3"/>
  <c r="A835" i="3"/>
  <c r="A836" i="3"/>
  <c r="A842" i="3"/>
  <c r="A845" i="3"/>
  <c r="A846" i="3"/>
  <c r="A847" i="3"/>
  <c r="A848" i="3"/>
  <c r="A849" i="3"/>
  <c r="A855" i="3"/>
  <c r="A857" i="3"/>
  <c r="A858" i="3"/>
  <c r="A859" i="3"/>
  <c r="A860" i="3"/>
  <c r="A874" i="3"/>
  <c r="A876" i="3"/>
  <c r="A877" i="3"/>
  <c r="A878" i="3"/>
  <c r="A879" i="3"/>
  <c r="A885" i="3"/>
  <c r="A896" i="3"/>
  <c r="A899" i="3"/>
  <c r="A900" i="3"/>
  <c r="A901" i="3"/>
  <c r="A902" i="3"/>
  <c r="A903" i="3"/>
  <c r="A909" i="3"/>
  <c r="A910" i="3"/>
  <c r="A912" i="3"/>
  <c r="A913" i="3"/>
  <c r="A914" i="3"/>
  <c r="A915" i="3"/>
  <c r="A929" i="3"/>
  <c r="A931" i="3"/>
  <c r="A932" i="3"/>
  <c r="A933" i="3"/>
  <c r="A934" i="3"/>
  <c r="A940" i="3"/>
  <c r="A942" i="3"/>
  <c r="A943" i="3"/>
  <c r="A944" i="3"/>
  <c r="A945" i="3"/>
  <c r="A951" i="3"/>
  <c r="A953" i="3"/>
  <c r="A954" i="3"/>
  <c r="A955" i="3"/>
  <c r="A956" i="3"/>
  <c r="A962" i="3"/>
  <c r="A965" i="3"/>
  <c r="A966" i="3"/>
  <c r="A967" i="3"/>
  <c r="A968" i="3"/>
  <c r="A969" i="3"/>
  <c r="A988" i="3"/>
  <c r="A994" i="3"/>
  <c r="A997" i="3"/>
  <c r="A998" i="3"/>
  <c r="A999" i="3"/>
  <c r="A1000" i="3"/>
  <c r="A1001" i="3"/>
  <c r="A1007" i="3"/>
  <c r="A1009" i="3"/>
  <c r="A1010" i="3"/>
  <c r="A1011" i="3"/>
  <c r="A1012" i="3"/>
  <c r="A1018" i="3"/>
  <c r="A1020" i="3"/>
  <c r="A1021" i="3"/>
  <c r="A1022" i="3"/>
  <c r="A1023" i="3"/>
  <c r="A1029" i="3"/>
  <c r="A1031" i="3"/>
  <c r="A1032" i="3"/>
  <c r="A1033" i="3"/>
  <c r="A1034" i="3"/>
  <c r="A1048" i="3"/>
  <c r="A1050" i="3"/>
  <c r="A1051" i="3"/>
  <c r="A1052" i="3"/>
  <c r="A1053" i="3"/>
  <c r="C498" i="3"/>
  <c r="E498" i="3" s="1"/>
  <c r="C1016" i="3"/>
  <c r="E1016" i="3" s="1"/>
  <c r="C794" i="3"/>
  <c r="E794" i="3" s="1"/>
  <c r="C499" i="3"/>
  <c r="C455" i="3"/>
  <c r="E455" i="3" s="1"/>
  <c r="C364" i="3"/>
  <c r="E364" i="3" s="1"/>
  <c r="C345" i="3"/>
  <c r="E345" i="3" s="1"/>
  <c r="C164" i="3"/>
  <c r="E164" i="3" s="1"/>
  <c r="C1005" i="3"/>
  <c r="E1005" i="3" s="1"/>
  <c r="C992" i="3"/>
  <c r="C853" i="3"/>
  <c r="E853" i="3" s="1"/>
  <c r="C751" i="3"/>
  <c r="E751" i="3" s="1"/>
  <c r="C654" i="3"/>
  <c r="E654" i="3" s="1"/>
  <c r="C597" i="3"/>
  <c r="E597" i="3" s="1"/>
  <c r="C422" i="3"/>
  <c r="E422" i="3" s="1"/>
  <c r="C377" i="3"/>
  <c r="C302" i="3"/>
  <c r="E302" i="3" s="1"/>
  <c r="C283" i="3"/>
  <c r="E283" i="3" s="1"/>
  <c r="C272" i="3"/>
  <c r="E272" i="3" s="1"/>
  <c r="C142" i="3"/>
  <c r="C973" i="3"/>
  <c r="E973" i="3" s="1"/>
  <c r="C919" i="3"/>
  <c r="E919" i="3" s="1"/>
  <c r="C783" i="3"/>
  <c r="E783" i="3" s="1"/>
  <c r="C729" i="3"/>
  <c r="E729" i="3" s="1"/>
  <c r="C553" i="3"/>
  <c r="E553" i="3" s="1"/>
  <c r="C529" i="3"/>
  <c r="E529" i="3" s="1"/>
  <c r="C510" i="3"/>
  <c r="E510" i="3" s="1"/>
  <c r="C474" i="3"/>
  <c r="E474" i="3" s="1"/>
  <c r="C444" i="3"/>
  <c r="E444" i="3" s="1"/>
  <c r="C433" i="3"/>
  <c r="E433" i="3" s="1"/>
  <c r="C401" i="3"/>
  <c r="E401" i="3" s="1"/>
  <c r="C220" i="3"/>
  <c r="E220" i="3" s="1"/>
  <c r="C198" i="3"/>
  <c r="E198" i="3" s="1"/>
  <c r="C185" i="3"/>
  <c r="E185" i="3" s="1"/>
  <c r="C153" i="3"/>
  <c r="E153" i="3" s="1"/>
  <c r="H153" i="3" s="1"/>
  <c r="C77" i="3"/>
  <c r="E77" i="3" s="1"/>
  <c r="C718" i="3"/>
  <c r="E718" i="3" s="1"/>
  <c r="C717" i="3"/>
  <c r="E717" i="3" s="1"/>
  <c r="C716" i="3"/>
  <c r="E716" i="3" s="1"/>
  <c r="G715" i="3"/>
  <c r="C715" i="3"/>
  <c r="C714" i="3"/>
  <c r="C709" i="3"/>
  <c r="E709" i="3" s="1"/>
  <c r="E713" i="3" s="1"/>
  <c r="H713" i="3" s="1"/>
  <c r="O713" i="3" s="1"/>
  <c r="P713" i="3" s="1"/>
  <c r="C486" i="3"/>
  <c r="E486" i="3" s="1"/>
  <c r="C485" i="3"/>
  <c r="E485" i="3" s="1"/>
  <c r="C484" i="3"/>
  <c r="E484" i="3" s="1"/>
  <c r="G483" i="3"/>
  <c r="C483" i="3"/>
  <c r="C482" i="3"/>
  <c r="C477" i="3"/>
  <c r="E477" i="3" s="1"/>
  <c r="E481" i="3" s="1"/>
  <c r="H481" i="3" s="1"/>
  <c r="O481" i="3" s="1"/>
  <c r="P481" i="3" s="1"/>
  <c r="C389" i="3"/>
  <c r="E389" i="3" s="1"/>
  <c r="C388" i="3"/>
  <c r="E388" i="3" s="1"/>
  <c r="C387" i="3"/>
  <c r="E387" i="3" s="1"/>
  <c r="G386" i="3"/>
  <c r="C386" i="3"/>
  <c r="C385" i="3"/>
  <c r="C380" i="3"/>
  <c r="E380" i="3" s="1"/>
  <c r="E384" i="3" s="1"/>
  <c r="H384" i="3" s="1"/>
  <c r="O384" i="3" s="1"/>
  <c r="P384" i="3" s="1"/>
  <c r="C210" i="3"/>
  <c r="E210" i="3" s="1"/>
  <c r="C209" i="3"/>
  <c r="E209" i="3" s="1"/>
  <c r="C208" i="3"/>
  <c r="E208" i="3" s="1"/>
  <c r="G207" i="3"/>
  <c r="C207" i="3"/>
  <c r="C206" i="3"/>
  <c r="C201" i="3"/>
  <c r="E201" i="3" s="1"/>
  <c r="E205" i="3" s="1"/>
  <c r="H205" i="3" s="1"/>
  <c r="O205" i="3" s="1"/>
  <c r="P205" i="3" s="1"/>
  <c r="C111" i="3"/>
  <c r="E111" i="3" s="1"/>
  <c r="C110" i="3"/>
  <c r="E110" i="3" s="1"/>
  <c r="C109" i="3"/>
  <c r="E109" i="3" s="1"/>
  <c r="G108" i="3"/>
  <c r="C108" i="3"/>
  <c r="C107" i="3"/>
  <c r="C102" i="3"/>
  <c r="E102" i="3" s="1"/>
  <c r="E106" i="3" s="1"/>
  <c r="H106" i="3" s="1"/>
  <c r="O106" i="3" s="1"/>
  <c r="P106" i="3" s="1"/>
  <c r="G43" i="3"/>
  <c r="C45" i="3"/>
  <c r="E45" i="3" s="1"/>
  <c r="C44" i="3"/>
  <c r="E44" i="3" s="1"/>
  <c r="C43" i="3"/>
  <c r="E43" i="3" s="1"/>
  <c r="C1094" i="3"/>
  <c r="C1093" i="3"/>
  <c r="C1092" i="3"/>
  <c r="C1091" i="3"/>
  <c r="C1090" i="3"/>
  <c r="C1097" i="3"/>
  <c r="E1097" i="3" s="1"/>
  <c r="E1087" i="3"/>
  <c r="H1087" i="3" s="1"/>
  <c r="C1076" i="3"/>
  <c r="C1080" i="3"/>
  <c r="E1080" i="3" s="1"/>
  <c r="C1067" i="3"/>
  <c r="E1067" i="3" s="1"/>
  <c r="C1063" i="3"/>
  <c r="C1072" i="3" s="1"/>
  <c r="E1072" i="3" s="1"/>
  <c r="M1072" i="3" s="1"/>
  <c r="N1072" i="3" s="1"/>
  <c r="H893" i="3" l="1"/>
  <c r="M893" i="3"/>
  <c r="N893" i="3" s="1"/>
  <c r="H894" i="3"/>
  <c r="M894" i="3"/>
  <c r="N894" i="3" s="1"/>
  <c r="H895" i="3"/>
  <c r="M895" i="3"/>
  <c r="N895" i="3" s="1"/>
  <c r="H886" i="3"/>
  <c r="E891" i="3"/>
  <c r="E892" i="3"/>
  <c r="M892" i="3" s="1"/>
  <c r="N892" i="3" s="1"/>
  <c r="M886" i="3"/>
  <c r="N886" i="3" s="1"/>
  <c r="E889" i="3"/>
  <c r="H889" i="3" s="1"/>
  <c r="O889" i="3" s="1"/>
  <c r="P889" i="3" s="1"/>
  <c r="E887" i="3"/>
  <c r="E888" i="3" s="1"/>
  <c r="H888" i="3" s="1"/>
  <c r="O888" i="3" s="1"/>
  <c r="P888" i="3" s="1"/>
  <c r="H739" i="3"/>
  <c r="M739" i="3"/>
  <c r="N739" i="3" s="1"/>
  <c r="H740" i="3"/>
  <c r="M740" i="3"/>
  <c r="N740" i="3" s="1"/>
  <c r="H741" i="3"/>
  <c r="M741" i="3"/>
  <c r="N741" i="3" s="1"/>
  <c r="E737" i="3"/>
  <c r="E738" i="3"/>
  <c r="M738" i="3" s="1"/>
  <c r="N738" i="3" s="1"/>
  <c r="M732" i="3"/>
  <c r="N732" i="3" s="1"/>
  <c r="E735" i="3"/>
  <c r="H735" i="3" s="1"/>
  <c r="O735" i="3" s="1"/>
  <c r="P735" i="3" s="1"/>
  <c r="H732" i="3"/>
  <c r="E733" i="3"/>
  <c r="E734" i="3" s="1"/>
  <c r="H734" i="3" s="1"/>
  <c r="O734" i="3" s="1"/>
  <c r="P734" i="3" s="1"/>
  <c r="H539" i="3"/>
  <c r="M539" i="3"/>
  <c r="N539" i="3" s="1"/>
  <c r="H540" i="3"/>
  <c r="M540" i="3"/>
  <c r="N540" i="3" s="1"/>
  <c r="H541" i="3"/>
  <c r="M541" i="3"/>
  <c r="N541" i="3" s="1"/>
  <c r="H532" i="3"/>
  <c r="E537" i="3"/>
  <c r="E538" i="3"/>
  <c r="M538" i="3" s="1"/>
  <c r="N538" i="3" s="1"/>
  <c r="M532" i="3"/>
  <c r="N532" i="3" s="1"/>
  <c r="E535" i="3"/>
  <c r="H535" i="3" s="1"/>
  <c r="O535" i="3" s="1"/>
  <c r="P535" i="3" s="1"/>
  <c r="E533" i="3"/>
  <c r="E534" i="3" s="1"/>
  <c r="H534" i="3" s="1"/>
  <c r="O534" i="3" s="1"/>
  <c r="P534" i="3" s="1"/>
  <c r="M91" i="3"/>
  <c r="N91" i="3" s="1"/>
  <c r="E94" i="3"/>
  <c r="H94" i="3" s="1"/>
  <c r="O94" i="3" s="1"/>
  <c r="P94" i="3" s="1"/>
  <c r="H87" i="3"/>
  <c r="M87" i="3"/>
  <c r="N87" i="3" s="1"/>
  <c r="H88" i="3"/>
  <c r="M88" i="3"/>
  <c r="N88" i="3" s="1"/>
  <c r="H89" i="3"/>
  <c r="M89" i="3"/>
  <c r="N89" i="3" s="1"/>
  <c r="H80" i="3"/>
  <c r="E85" i="3"/>
  <c r="E86" i="3"/>
  <c r="M86" i="3" s="1"/>
  <c r="N86" i="3" s="1"/>
  <c r="M80" i="3"/>
  <c r="N80" i="3" s="1"/>
  <c r="E83" i="3"/>
  <c r="H83" i="3" s="1"/>
  <c r="O83" i="3" s="1"/>
  <c r="P83" i="3" s="1"/>
  <c r="E81" i="3"/>
  <c r="E82" i="3" s="1"/>
  <c r="H82" i="3" s="1"/>
  <c r="O82" i="3" s="1"/>
  <c r="P82" i="3" s="1"/>
  <c r="M98" i="3"/>
  <c r="N98" i="3" s="1"/>
  <c r="O98" i="3" s="1"/>
  <c r="P98" i="3" s="1"/>
  <c r="M99" i="3"/>
  <c r="N99" i="3" s="1"/>
  <c r="O99" i="3" s="1"/>
  <c r="P99" i="3" s="1"/>
  <c r="M100" i="3"/>
  <c r="N100" i="3" s="1"/>
  <c r="O100" i="3" s="1"/>
  <c r="P100" i="3" s="1"/>
  <c r="H91" i="3"/>
  <c r="E96" i="3"/>
  <c r="E97" i="3"/>
  <c r="M97" i="3" s="1"/>
  <c r="N97" i="3" s="1"/>
  <c r="E92" i="3"/>
  <c r="E93" i="3" s="1"/>
  <c r="H93" i="3" s="1"/>
  <c r="O93" i="3" s="1"/>
  <c r="P93" i="3" s="1"/>
  <c r="H498" i="3"/>
  <c r="M498" i="3"/>
  <c r="N498" i="3" s="1"/>
  <c r="H1016" i="3"/>
  <c r="M1016" i="3"/>
  <c r="N1016" i="3" s="1"/>
  <c r="H794" i="3"/>
  <c r="M794" i="3"/>
  <c r="N794" i="3" s="1"/>
  <c r="E499" i="3"/>
  <c r="H455" i="3"/>
  <c r="M455" i="3"/>
  <c r="N455" i="3" s="1"/>
  <c r="H364" i="3"/>
  <c r="M364" i="3"/>
  <c r="N364" i="3" s="1"/>
  <c r="H345" i="3"/>
  <c r="M345" i="3"/>
  <c r="N345" i="3" s="1"/>
  <c r="H164" i="3"/>
  <c r="M164" i="3"/>
  <c r="N164" i="3" s="1"/>
  <c r="H1005" i="3"/>
  <c r="M1005" i="3"/>
  <c r="N1005" i="3" s="1"/>
  <c r="E992" i="3"/>
  <c r="H853" i="3"/>
  <c r="M853" i="3"/>
  <c r="N853" i="3" s="1"/>
  <c r="H751" i="3"/>
  <c r="M751" i="3"/>
  <c r="N751" i="3" s="1"/>
  <c r="H654" i="3"/>
  <c r="M654" i="3"/>
  <c r="N654" i="3" s="1"/>
  <c r="H597" i="3"/>
  <c r="M597" i="3"/>
  <c r="N597" i="3" s="1"/>
  <c r="H422" i="3"/>
  <c r="M422" i="3"/>
  <c r="N422" i="3" s="1"/>
  <c r="E377" i="3"/>
  <c r="H302" i="3"/>
  <c r="M302" i="3"/>
  <c r="N302" i="3" s="1"/>
  <c r="H283" i="3"/>
  <c r="M283" i="3"/>
  <c r="N283" i="3" s="1"/>
  <c r="H272" i="3"/>
  <c r="M272" i="3"/>
  <c r="N272" i="3" s="1"/>
  <c r="E142" i="3"/>
  <c r="H973" i="3"/>
  <c r="M973" i="3"/>
  <c r="N973" i="3" s="1"/>
  <c r="H919" i="3"/>
  <c r="M919" i="3"/>
  <c r="N919" i="3" s="1"/>
  <c r="H783" i="3"/>
  <c r="M783" i="3"/>
  <c r="N783" i="3" s="1"/>
  <c r="H729" i="3"/>
  <c r="M729" i="3"/>
  <c r="N729" i="3" s="1"/>
  <c r="H553" i="3"/>
  <c r="M553" i="3"/>
  <c r="N553" i="3" s="1"/>
  <c r="M529" i="3"/>
  <c r="N529" i="3" s="1"/>
  <c r="H529" i="3"/>
  <c r="H510" i="3"/>
  <c r="M510" i="3"/>
  <c r="N510" i="3" s="1"/>
  <c r="H474" i="3"/>
  <c r="M474" i="3"/>
  <c r="N474" i="3" s="1"/>
  <c r="H444" i="3"/>
  <c r="M444" i="3"/>
  <c r="N444" i="3" s="1"/>
  <c r="M433" i="3"/>
  <c r="N433" i="3" s="1"/>
  <c r="H433" i="3"/>
  <c r="M401" i="3"/>
  <c r="N401" i="3" s="1"/>
  <c r="H401" i="3"/>
  <c r="H220" i="3"/>
  <c r="M220" i="3"/>
  <c r="N220" i="3" s="1"/>
  <c r="H198" i="3"/>
  <c r="M198" i="3"/>
  <c r="N198" i="3" s="1"/>
  <c r="H185" i="3"/>
  <c r="M185" i="3"/>
  <c r="N185" i="3" s="1"/>
  <c r="M153" i="3"/>
  <c r="N153" i="3" s="1"/>
  <c r="O153" i="3" s="1"/>
  <c r="P153" i="3" s="1"/>
  <c r="H77" i="3"/>
  <c r="M77" i="3"/>
  <c r="N77" i="3" s="1"/>
  <c r="H717" i="3"/>
  <c r="M717" i="3"/>
  <c r="N717" i="3" s="1"/>
  <c r="H716" i="3"/>
  <c r="M716" i="3"/>
  <c r="N716" i="3" s="1"/>
  <c r="H718" i="3"/>
  <c r="M718" i="3"/>
  <c r="N718" i="3" s="1"/>
  <c r="H709" i="3"/>
  <c r="E714" i="3"/>
  <c r="E715" i="3"/>
  <c r="M715" i="3" s="1"/>
  <c r="N715" i="3" s="1"/>
  <c r="M709" i="3"/>
  <c r="N709" i="3" s="1"/>
  <c r="E712" i="3"/>
  <c r="H712" i="3" s="1"/>
  <c r="O712" i="3" s="1"/>
  <c r="P712" i="3" s="1"/>
  <c r="E710" i="3"/>
  <c r="E711" i="3" s="1"/>
  <c r="H711" i="3" s="1"/>
  <c r="O711" i="3" s="1"/>
  <c r="P711" i="3" s="1"/>
  <c r="H484" i="3"/>
  <c r="M484" i="3"/>
  <c r="N484" i="3" s="1"/>
  <c r="H485" i="3"/>
  <c r="M485" i="3"/>
  <c r="N485" i="3" s="1"/>
  <c r="H486" i="3"/>
  <c r="M486" i="3"/>
  <c r="N486" i="3" s="1"/>
  <c r="M477" i="3"/>
  <c r="N477" i="3" s="1"/>
  <c r="E480" i="3"/>
  <c r="H480" i="3" s="1"/>
  <c r="O480" i="3" s="1"/>
  <c r="P480" i="3" s="1"/>
  <c r="H477" i="3"/>
  <c r="E482" i="3"/>
  <c r="E483" i="3"/>
  <c r="M483" i="3" s="1"/>
  <c r="N483" i="3" s="1"/>
  <c r="E478" i="3"/>
  <c r="E479" i="3" s="1"/>
  <c r="H479" i="3" s="1"/>
  <c r="O479" i="3" s="1"/>
  <c r="P479" i="3" s="1"/>
  <c r="H387" i="3"/>
  <c r="M387" i="3"/>
  <c r="N387" i="3" s="1"/>
  <c r="H388" i="3"/>
  <c r="M388" i="3"/>
  <c r="N388" i="3" s="1"/>
  <c r="H389" i="3"/>
  <c r="M389" i="3"/>
  <c r="N389" i="3" s="1"/>
  <c r="H380" i="3"/>
  <c r="E385" i="3"/>
  <c r="E386" i="3"/>
  <c r="M386" i="3" s="1"/>
  <c r="N386" i="3" s="1"/>
  <c r="M380" i="3"/>
  <c r="N380" i="3" s="1"/>
  <c r="E383" i="3"/>
  <c r="H383" i="3" s="1"/>
  <c r="O383" i="3" s="1"/>
  <c r="P383" i="3" s="1"/>
  <c r="E381" i="3"/>
  <c r="E382" i="3" s="1"/>
  <c r="H382" i="3" s="1"/>
  <c r="H210" i="3"/>
  <c r="M210" i="3"/>
  <c r="N210" i="3" s="1"/>
  <c r="H208" i="3"/>
  <c r="M208" i="3"/>
  <c r="N208" i="3" s="1"/>
  <c r="H209" i="3"/>
  <c r="M209" i="3"/>
  <c r="N209" i="3" s="1"/>
  <c r="H201" i="3"/>
  <c r="E206" i="3"/>
  <c r="E207" i="3"/>
  <c r="M207" i="3" s="1"/>
  <c r="N207" i="3" s="1"/>
  <c r="M201" i="3"/>
  <c r="N201" i="3" s="1"/>
  <c r="E204" i="3"/>
  <c r="H204" i="3" s="1"/>
  <c r="O204" i="3" s="1"/>
  <c r="P204" i="3" s="1"/>
  <c r="E202" i="3"/>
  <c r="E203" i="3" s="1"/>
  <c r="H203" i="3" s="1"/>
  <c r="O203" i="3" s="1"/>
  <c r="P203" i="3" s="1"/>
  <c r="H109" i="3"/>
  <c r="M109" i="3"/>
  <c r="N109" i="3" s="1"/>
  <c r="H110" i="3"/>
  <c r="M110" i="3"/>
  <c r="N110" i="3" s="1"/>
  <c r="H111" i="3"/>
  <c r="M111" i="3"/>
  <c r="N111" i="3" s="1"/>
  <c r="H102" i="3"/>
  <c r="E107" i="3"/>
  <c r="E108" i="3"/>
  <c r="M108" i="3" s="1"/>
  <c r="N108" i="3" s="1"/>
  <c r="M102" i="3"/>
  <c r="N102" i="3" s="1"/>
  <c r="E105" i="3"/>
  <c r="H105" i="3" s="1"/>
  <c r="O105" i="3" s="1"/>
  <c r="P105" i="3" s="1"/>
  <c r="E103" i="3"/>
  <c r="E104" i="3" s="1"/>
  <c r="H104" i="3" s="1"/>
  <c r="O104" i="3" s="1"/>
  <c r="P104" i="3" s="1"/>
  <c r="H45" i="3"/>
  <c r="M45" i="3"/>
  <c r="N45" i="3" s="1"/>
  <c r="H43" i="3"/>
  <c r="M43" i="3"/>
  <c r="N43" i="3" s="1"/>
  <c r="H44" i="3"/>
  <c r="M44" i="3"/>
  <c r="N44" i="3" s="1"/>
  <c r="M1087" i="3"/>
  <c r="N1087" i="3" s="1"/>
  <c r="O1087" i="3" s="1"/>
  <c r="P1087" i="3" s="1"/>
  <c r="C1102" i="3"/>
  <c r="E1102" i="3" s="1"/>
  <c r="M1102" i="3" s="1"/>
  <c r="N1102" i="3" s="1"/>
  <c r="C1099" i="3"/>
  <c r="E1099" i="3" s="1"/>
  <c r="H1099" i="3" s="1"/>
  <c r="O1099" i="3" s="1"/>
  <c r="P1099" i="3" s="1"/>
  <c r="C1098" i="3"/>
  <c r="E1098" i="3" s="1"/>
  <c r="H1098" i="3" s="1"/>
  <c r="O1098" i="3" s="1"/>
  <c r="P1098" i="3" s="1"/>
  <c r="C1100" i="3"/>
  <c r="E1100" i="3" s="1"/>
  <c r="H1100" i="3" s="1"/>
  <c r="O1100" i="3" s="1"/>
  <c r="P1100" i="3" s="1"/>
  <c r="C1096" i="3"/>
  <c r="E1096" i="3" s="1"/>
  <c r="O1096" i="3" s="1"/>
  <c r="P1096" i="3" s="1"/>
  <c r="C1081" i="3"/>
  <c r="E1081" i="3" s="1"/>
  <c r="H1081" i="3" s="1"/>
  <c r="O1081" i="3" s="1"/>
  <c r="P1081" i="3" s="1"/>
  <c r="C1085" i="3"/>
  <c r="E1085" i="3" s="1"/>
  <c r="C1079" i="3"/>
  <c r="E1079" i="3" s="1"/>
  <c r="O1079" i="3" s="1"/>
  <c r="P1079" i="3" s="1"/>
  <c r="C1082" i="3"/>
  <c r="E1082" i="3" s="1"/>
  <c r="H1082" i="3" s="1"/>
  <c r="O1082" i="3" s="1"/>
  <c r="P1082" i="3" s="1"/>
  <c r="C1083" i="3"/>
  <c r="E1083" i="3" s="1"/>
  <c r="H1083" i="3" s="1"/>
  <c r="O1083" i="3" s="1"/>
  <c r="P1083" i="3" s="1"/>
  <c r="C1069" i="3"/>
  <c r="E1069" i="3" s="1"/>
  <c r="H1069" i="3" s="1"/>
  <c r="O1069" i="3" s="1"/>
  <c r="P1069" i="3" s="1"/>
  <c r="C1070" i="3"/>
  <c r="E1070" i="3" s="1"/>
  <c r="H1070" i="3" s="1"/>
  <c r="O1070" i="3" s="1"/>
  <c r="P1070" i="3" s="1"/>
  <c r="C1066" i="3"/>
  <c r="E1066" i="3" s="1"/>
  <c r="O1066" i="3" s="1"/>
  <c r="P1066" i="3" s="1"/>
  <c r="C1068" i="3"/>
  <c r="E1068" i="3" s="1"/>
  <c r="H1068" i="3" s="1"/>
  <c r="O1068" i="3" s="1"/>
  <c r="P1068" i="3" s="1"/>
  <c r="H1072" i="3"/>
  <c r="O1072" i="3" s="1"/>
  <c r="P1072" i="3" s="1"/>
  <c r="C830" i="3"/>
  <c r="E830" i="3" s="1"/>
  <c r="C829" i="3"/>
  <c r="E829" i="3" s="1"/>
  <c r="C828" i="3"/>
  <c r="E828" i="3" s="1"/>
  <c r="C827" i="3"/>
  <c r="E827" i="3" s="1"/>
  <c r="G826" i="3"/>
  <c r="C826" i="3"/>
  <c r="C825" i="3"/>
  <c r="G824" i="3"/>
  <c r="C824" i="3"/>
  <c r="E824" i="3" s="1"/>
  <c r="M824" i="3" s="1"/>
  <c r="N824" i="3" s="1"/>
  <c r="C823" i="3"/>
  <c r="E823" i="3" s="1"/>
  <c r="M823" i="3" s="1"/>
  <c r="N823" i="3" s="1"/>
  <c r="C818" i="3"/>
  <c r="E818" i="3" s="1"/>
  <c r="G563" i="3"/>
  <c r="C566" i="3"/>
  <c r="E566" i="3" s="1"/>
  <c r="C565" i="3"/>
  <c r="E565" i="3" s="1"/>
  <c r="C564" i="3"/>
  <c r="E564" i="3" s="1"/>
  <c r="H564" i="3" s="1"/>
  <c r="C563" i="3"/>
  <c r="C562" i="3"/>
  <c r="C556" i="3"/>
  <c r="E556" i="3" s="1"/>
  <c r="G494" i="3"/>
  <c r="G496" i="3"/>
  <c r="C494" i="3"/>
  <c r="C495" i="3"/>
  <c r="E495" i="3" s="1"/>
  <c r="C488" i="3"/>
  <c r="E488" i="3" s="1"/>
  <c r="E492" i="3" s="1"/>
  <c r="H492" i="3" s="1"/>
  <c r="O492" i="3" s="1"/>
  <c r="P492" i="3" s="1"/>
  <c r="C500" i="3"/>
  <c r="E500" i="3" s="1"/>
  <c r="C497" i="3"/>
  <c r="E497" i="3" s="1"/>
  <c r="C496" i="3"/>
  <c r="C493" i="3"/>
  <c r="C34" i="3"/>
  <c r="A1059" i="3"/>
  <c r="A1060" i="3"/>
  <c r="E1094" i="3"/>
  <c r="E1093" i="3"/>
  <c r="E1092" i="3"/>
  <c r="E1091" i="3"/>
  <c r="E1090" i="3"/>
  <c r="E1089" i="3"/>
  <c r="E1088" i="3"/>
  <c r="E1077" i="3"/>
  <c r="E1076" i="3"/>
  <c r="E1075" i="3"/>
  <c r="E1074" i="3"/>
  <c r="E1064" i="3"/>
  <c r="E1063" i="3"/>
  <c r="E1062" i="3"/>
  <c r="E1061" i="3"/>
  <c r="O91" i="3" l="1"/>
  <c r="P91" i="3" s="1"/>
  <c r="O382" i="3"/>
  <c r="P382" i="3" s="1"/>
  <c r="O532" i="3"/>
  <c r="P532" i="3" s="1"/>
  <c r="O886" i="3"/>
  <c r="P886" i="3" s="1"/>
  <c r="O80" i="3"/>
  <c r="P80" i="3" s="1"/>
  <c r="O541" i="3"/>
  <c r="P541" i="3" s="1"/>
  <c r="O741" i="3"/>
  <c r="P741" i="3" s="1"/>
  <c r="O895" i="3"/>
  <c r="P895" i="3" s="1"/>
  <c r="M891" i="3"/>
  <c r="N891" i="3" s="1"/>
  <c r="H891" i="3"/>
  <c r="O893" i="3"/>
  <c r="P893" i="3" s="1"/>
  <c r="O894" i="3"/>
  <c r="P894" i="3" s="1"/>
  <c r="H892" i="3"/>
  <c r="O892" i="3" s="1"/>
  <c r="P892" i="3" s="1"/>
  <c r="O732" i="3"/>
  <c r="P732" i="3" s="1"/>
  <c r="M737" i="3"/>
  <c r="N737" i="3" s="1"/>
  <c r="H737" i="3"/>
  <c r="O739" i="3"/>
  <c r="P739" i="3" s="1"/>
  <c r="O740" i="3"/>
  <c r="P740" i="3" s="1"/>
  <c r="H738" i="3"/>
  <c r="O738" i="3" s="1"/>
  <c r="P738" i="3" s="1"/>
  <c r="M537" i="3"/>
  <c r="N537" i="3" s="1"/>
  <c r="H537" i="3"/>
  <c r="O539" i="3"/>
  <c r="P539" i="3" s="1"/>
  <c r="O540" i="3"/>
  <c r="P540" i="3" s="1"/>
  <c r="H538" i="3"/>
  <c r="O538" i="3" s="1"/>
  <c r="P538" i="3" s="1"/>
  <c r="O89" i="3"/>
  <c r="P89" i="3" s="1"/>
  <c r="M85" i="3"/>
  <c r="N85" i="3" s="1"/>
  <c r="H85" i="3"/>
  <c r="H86" i="3"/>
  <c r="O86" i="3" s="1"/>
  <c r="P86" i="3" s="1"/>
  <c r="O88" i="3"/>
  <c r="P88" i="3" s="1"/>
  <c r="O87" i="3"/>
  <c r="P87" i="3" s="1"/>
  <c r="H97" i="3"/>
  <c r="O97" i="3" s="1"/>
  <c r="P97" i="3" s="1"/>
  <c r="M96" i="3"/>
  <c r="N96" i="3" s="1"/>
  <c r="H96" i="3"/>
  <c r="O498" i="3"/>
  <c r="P498" i="3" s="1"/>
  <c r="O1016" i="3"/>
  <c r="P1016" i="3" s="1"/>
  <c r="O794" i="3"/>
  <c r="P794" i="3" s="1"/>
  <c r="M499" i="3"/>
  <c r="N499" i="3" s="1"/>
  <c r="H499" i="3"/>
  <c r="O455" i="3"/>
  <c r="P455" i="3" s="1"/>
  <c r="O364" i="3"/>
  <c r="P364" i="3" s="1"/>
  <c r="O345" i="3"/>
  <c r="P345" i="3" s="1"/>
  <c r="O433" i="3"/>
  <c r="P433" i="3" s="1"/>
  <c r="O529" i="3"/>
  <c r="P529" i="3" s="1"/>
  <c r="O164" i="3"/>
  <c r="P164" i="3" s="1"/>
  <c r="O1005" i="3"/>
  <c r="P1005" i="3" s="1"/>
  <c r="H992" i="3"/>
  <c r="M992" i="3"/>
  <c r="N992" i="3" s="1"/>
  <c r="O853" i="3"/>
  <c r="P853" i="3" s="1"/>
  <c r="O751" i="3"/>
  <c r="P751" i="3" s="1"/>
  <c r="O654" i="3"/>
  <c r="P654" i="3" s="1"/>
  <c r="O597" i="3"/>
  <c r="P597" i="3" s="1"/>
  <c r="O422" i="3"/>
  <c r="P422" i="3" s="1"/>
  <c r="H377" i="3"/>
  <c r="M377" i="3"/>
  <c r="N377" i="3" s="1"/>
  <c r="O401" i="3"/>
  <c r="P401" i="3" s="1"/>
  <c r="O302" i="3"/>
  <c r="P302" i="3" s="1"/>
  <c r="O283" i="3"/>
  <c r="P283" i="3" s="1"/>
  <c r="O272" i="3"/>
  <c r="P272" i="3" s="1"/>
  <c r="H142" i="3"/>
  <c r="M142" i="3"/>
  <c r="N142" i="3" s="1"/>
  <c r="O973" i="3"/>
  <c r="P973" i="3" s="1"/>
  <c r="O919" i="3"/>
  <c r="P919" i="3" s="1"/>
  <c r="O783" i="3"/>
  <c r="P783" i="3" s="1"/>
  <c r="O729" i="3"/>
  <c r="P729" i="3" s="1"/>
  <c r="O553" i="3"/>
  <c r="P553" i="3" s="1"/>
  <c r="O510" i="3"/>
  <c r="P510" i="3" s="1"/>
  <c r="O474" i="3"/>
  <c r="P474" i="3" s="1"/>
  <c r="O444" i="3"/>
  <c r="P444" i="3" s="1"/>
  <c r="O220" i="3"/>
  <c r="P220" i="3" s="1"/>
  <c r="O198" i="3"/>
  <c r="P198" i="3" s="1"/>
  <c r="O185" i="3"/>
  <c r="P185" i="3" s="1"/>
  <c r="O709" i="3"/>
  <c r="P709" i="3" s="1"/>
  <c r="O77" i="3"/>
  <c r="P77" i="3" s="1"/>
  <c r="O718" i="3"/>
  <c r="P718" i="3" s="1"/>
  <c r="M714" i="3"/>
  <c r="N714" i="3" s="1"/>
  <c r="H714" i="3"/>
  <c r="O717" i="3"/>
  <c r="P717" i="3" s="1"/>
  <c r="O716" i="3"/>
  <c r="P716" i="3" s="1"/>
  <c r="H715" i="3"/>
  <c r="O715" i="3" s="1"/>
  <c r="P715" i="3" s="1"/>
  <c r="O477" i="3"/>
  <c r="P477" i="3" s="1"/>
  <c r="O486" i="3"/>
  <c r="P486" i="3" s="1"/>
  <c r="H483" i="3"/>
  <c r="O483" i="3" s="1"/>
  <c r="P483" i="3" s="1"/>
  <c r="M482" i="3"/>
  <c r="N482" i="3" s="1"/>
  <c r="H482" i="3"/>
  <c r="O485" i="3"/>
  <c r="P485" i="3" s="1"/>
  <c r="O484" i="3"/>
  <c r="P484" i="3" s="1"/>
  <c r="O380" i="3"/>
  <c r="P380" i="3" s="1"/>
  <c r="O389" i="3"/>
  <c r="P389" i="3" s="1"/>
  <c r="O387" i="3"/>
  <c r="P387" i="3" s="1"/>
  <c r="M385" i="3"/>
  <c r="N385" i="3" s="1"/>
  <c r="H385" i="3"/>
  <c r="O388" i="3"/>
  <c r="P388" i="3" s="1"/>
  <c r="H386" i="3"/>
  <c r="O386" i="3" s="1"/>
  <c r="P386" i="3" s="1"/>
  <c r="O110" i="3"/>
  <c r="P110" i="3" s="1"/>
  <c r="O208" i="3"/>
  <c r="P208" i="3" s="1"/>
  <c r="O111" i="3"/>
  <c r="P111" i="3" s="1"/>
  <c r="O210" i="3"/>
  <c r="P210" i="3" s="1"/>
  <c r="O209" i="3"/>
  <c r="P209" i="3" s="1"/>
  <c r="H207" i="3"/>
  <c r="O207" i="3" s="1"/>
  <c r="P207" i="3" s="1"/>
  <c r="M206" i="3"/>
  <c r="N206" i="3" s="1"/>
  <c r="H206" i="3"/>
  <c r="O201" i="3"/>
  <c r="P201" i="3" s="1"/>
  <c r="M107" i="3"/>
  <c r="N107" i="3" s="1"/>
  <c r="H107" i="3"/>
  <c r="O102" i="3"/>
  <c r="P102" i="3" s="1"/>
  <c r="O109" i="3"/>
  <c r="P109" i="3" s="1"/>
  <c r="H108" i="3"/>
  <c r="O108" i="3" s="1"/>
  <c r="P108" i="3" s="1"/>
  <c r="H1102" i="3"/>
  <c r="O1102" i="3" s="1"/>
  <c r="P1102" i="3" s="1"/>
  <c r="O45" i="3"/>
  <c r="P45" i="3" s="1"/>
  <c r="O44" i="3"/>
  <c r="P44" i="3" s="1"/>
  <c r="O43" i="3"/>
  <c r="P43" i="3" s="1"/>
  <c r="M1076" i="3"/>
  <c r="N1076" i="3" s="1"/>
  <c r="H1076" i="3"/>
  <c r="H1094" i="3"/>
  <c r="M1094" i="3"/>
  <c r="N1094" i="3" s="1"/>
  <c r="M1077" i="3"/>
  <c r="N1077" i="3" s="1"/>
  <c r="H1077" i="3"/>
  <c r="M1061" i="3"/>
  <c r="N1061" i="3" s="1"/>
  <c r="H1061" i="3"/>
  <c r="M1074" i="3"/>
  <c r="N1074" i="3" s="1"/>
  <c r="H1074" i="3"/>
  <c r="M1088" i="3"/>
  <c r="N1088" i="3" s="1"/>
  <c r="H1088" i="3"/>
  <c r="M1092" i="3"/>
  <c r="N1092" i="3" s="1"/>
  <c r="H1092" i="3"/>
  <c r="H1063" i="3"/>
  <c r="M1063" i="3"/>
  <c r="N1063" i="3" s="1"/>
  <c r="M1090" i="3"/>
  <c r="N1090" i="3" s="1"/>
  <c r="H1090" i="3"/>
  <c r="H1064" i="3"/>
  <c r="M1064" i="3"/>
  <c r="N1064" i="3" s="1"/>
  <c r="M1091" i="3"/>
  <c r="N1091" i="3" s="1"/>
  <c r="H1091" i="3"/>
  <c r="M1062" i="3"/>
  <c r="N1062" i="3" s="1"/>
  <c r="H1062" i="3"/>
  <c r="M1075" i="3"/>
  <c r="N1075" i="3" s="1"/>
  <c r="H1075" i="3"/>
  <c r="H1089" i="3"/>
  <c r="M1089" i="3"/>
  <c r="N1089" i="3" s="1"/>
  <c r="M1093" i="3"/>
  <c r="N1093" i="3" s="1"/>
  <c r="H1093" i="3"/>
  <c r="H1085" i="3"/>
  <c r="M1085" i="3"/>
  <c r="N1085" i="3" s="1"/>
  <c r="E822" i="3"/>
  <c r="H822" i="3" s="1"/>
  <c r="O822" i="3" s="1"/>
  <c r="P822" i="3" s="1"/>
  <c r="E821" i="3"/>
  <c r="H821" i="3" s="1"/>
  <c r="O821" i="3" s="1"/>
  <c r="P821" i="3" s="1"/>
  <c r="M818" i="3"/>
  <c r="N818" i="3" s="1"/>
  <c r="H818" i="3"/>
  <c r="H824" i="3"/>
  <c r="O824" i="3" s="1"/>
  <c r="P824" i="3" s="1"/>
  <c r="H827" i="3"/>
  <c r="M827" i="3"/>
  <c r="N827" i="3" s="1"/>
  <c r="H829" i="3"/>
  <c r="M829" i="3"/>
  <c r="N829" i="3" s="1"/>
  <c r="E561" i="3"/>
  <c r="H561" i="3" s="1"/>
  <c r="O561" i="3" s="1"/>
  <c r="P561" i="3" s="1"/>
  <c r="E558" i="3"/>
  <c r="H828" i="3"/>
  <c r="M828" i="3"/>
  <c r="N828" i="3" s="1"/>
  <c r="H830" i="3"/>
  <c r="M830" i="3"/>
  <c r="N830" i="3" s="1"/>
  <c r="H823" i="3"/>
  <c r="O823" i="3" s="1"/>
  <c r="P823" i="3" s="1"/>
  <c r="E825" i="3"/>
  <c r="E826" i="3"/>
  <c r="M826" i="3" s="1"/>
  <c r="N826" i="3" s="1"/>
  <c r="E819" i="3"/>
  <c r="E820" i="3" s="1"/>
  <c r="H820" i="3" s="1"/>
  <c r="O820" i="3" s="1"/>
  <c r="P820" i="3" s="1"/>
  <c r="H565" i="3"/>
  <c r="M565" i="3"/>
  <c r="N565" i="3" s="1"/>
  <c r="H566" i="3"/>
  <c r="M566" i="3"/>
  <c r="N566" i="3" s="1"/>
  <c r="M564" i="3"/>
  <c r="N564" i="3" s="1"/>
  <c r="O564" i="3" s="1"/>
  <c r="P564" i="3" s="1"/>
  <c r="M556" i="3"/>
  <c r="N556" i="3" s="1"/>
  <c r="E557" i="3"/>
  <c r="E559" i="3" s="1"/>
  <c r="H559" i="3" s="1"/>
  <c r="O559" i="3" s="1"/>
  <c r="P559" i="3" s="1"/>
  <c r="E562" i="3"/>
  <c r="E563" i="3"/>
  <c r="M563" i="3" s="1"/>
  <c r="N563" i="3" s="1"/>
  <c r="E560" i="3"/>
  <c r="H560" i="3" s="1"/>
  <c r="O560" i="3" s="1"/>
  <c r="P560" i="3" s="1"/>
  <c r="H556" i="3"/>
  <c r="H497" i="3"/>
  <c r="M497" i="3"/>
  <c r="N497" i="3" s="1"/>
  <c r="H500" i="3"/>
  <c r="M500" i="3"/>
  <c r="N500" i="3" s="1"/>
  <c r="H488" i="3"/>
  <c r="E493" i="3"/>
  <c r="E496" i="3"/>
  <c r="M496" i="3" s="1"/>
  <c r="N496" i="3" s="1"/>
  <c r="M488" i="3"/>
  <c r="N488" i="3" s="1"/>
  <c r="E491" i="3"/>
  <c r="H491" i="3" s="1"/>
  <c r="O491" i="3" s="1"/>
  <c r="P491" i="3" s="1"/>
  <c r="E489" i="3"/>
  <c r="E490" i="3" s="1"/>
  <c r="H490" i="3" s="1"/>
  <c r="O490" i="3" s="1"/>
  <c r="P490" i="3" s="1"/>
  <c r="O891" i="3" l="1"/>
  <c r="P891" i="3" s="1"/>
  <c r="O737" i="3"/>
  <c r="P737" i="3" s="1"/>
  <c r="O85" i="3"/>
  <c r="P85" i="3" s="1"/>
  <c r="O537" i="3"/>
  <c r="P537" i="3" s="1"/>
  <c r="O96" i="3"/>
  <c r="P96" i="3" s="1"/>
  <c r="O499" i="3"/>
  <c r="P499" i="3" s="1"/>
  <c r="O992" i="3"/>
  <c r="P992" i="3" s="1"/>
  <c r="O377" i="3"/>
  <c r="P377" i="3" s="1"/>
  <c r="O142" i="3"/>
  <c r="P142" i="3" s="1"/>
  <c r="O714" i="3"/>
  <c r="P714" i="3" s="1"/>
  <c r="O482" i="3"/>
  <c r="P482" i="3" s="1"/>
  <c r="O206" i="3"/>
  <c r="P206" i="3" s="1"/>
  <c r="O385" i="3"/>
  <c r="P385" i="3" s="1"/>
  <c r="O107" i="3"/>
  <c r="P107" i="3" s="1"/>
  <c r="O1075" i="3"/>
  <c r="P1075" i="3" s="1"/>
  <c r="O1091" i="3"/>
  <c r="P1091" i="3" s="1"/>
  <c r="O1074" i="3"/>
  <c r="P1074" i="3" s="1"/>
  <c r="O1089" i="3"/>
  <c r="P1089" i="3" s="1"/>
  <c r="O1062" i="3"/>
  <c r="P1062" i="3" s="1"/>
  <c r="O1088" i="3"/>
  <c r="P1088" i="3" s="1"/>
  <c r="O1061" i="3"/>
  <c r="P1061" i="3" s="1"/>
  <c r="O1094" i="3"/>
  <c r="P1094" i="3" s="1"/>
  <c r="O1077" i="3"/>
  <c r="P1077" i="3" s="1"/>
  <c r="O1090" i="3"/>
  <c r="P1090" i="3" s="1"/>
  <c r="O1064" i="3"/>
  <c r="P1064" i="3" s="1"/>
  <c r="O1093" i="3"/>
  <c r="P1093" i="3" s="1"/>
  <c r="O1063" i="3"/>
  <c r="P1063" i="3" s="1"/>
  <c r="O1092" i="3"/>
  <c r="P1092" i="3" s="1"/>
  <c r="O1076" i="3"/>
  <c r="P1076" i="3" s="1"/>
  <c r="O1085" i="3"/>
  <c r="P1085" i="3" s="1"/>
  <c r="O565" i="3"/>
  <c r="P565" i="3" s="1"/>
  <c r="O818" i="3"/>
  <c r="P818" i="3" s="1"/>
  <c r="O556" i="3"/>
  <c r="P556" i="3" s="1"/>
  <c r="O828" i="3"/>
  <c r="P828" i="3" s="1"/>
  <c r="O829" i="3"/>
  <c r="P829" i="3" s="1"/>
  <c r="O830" i="3"/>
  <c r="P830" i="3" s="1"/>
  <c r="O827" i="3"/>
  <c r="P827" i="3" s="1"/>
  <c r="M825" i="3"/>
  <c r="N825" i="3" s="1"/>
  <c r="H825" i="3"/>
  <c r="H826" i="3"/>
  <c r="O826" i="3" s="1"/>
  <c r="P826" i="3" s="1"/>
  <c r="O566" i="3"/>
  <c r="P566" i="3" s="1"/>
  <c r="H563" i="3"/>
  <c r="O563" i="3" s="1"/>
  <c r="P563" i="3" s="1"/>
  <c r="M562" i="3"/>
  <c r="N562" i="3" s="1"/>
  <c r="H562" i="3"/>
  <c r="O488" i="3"/>
  <c r="P488" i="3" s="1"/>
  <c r="O500" i="3"/>
  <c r="P500" i="3" s="1"/>
  <c r="M493" i="3"/>
  <c r="N493" i="3" s="1"/>
  <c r="H493" i="3"/>
  <c r="H496" i="3"/>
  <c r="O496" i="3" s="1"/>
  <c r="P496" i="3" s="1"/>
  <c r="O497" i="3"/>
  <c r="P497" i="3" s="1"/>
  <c r="O562" i="3" l="1"/>
  <c r="P562" i="3" s="1"/>
  <c r="O825" i="3"/>
  <c r="P825" i="3" s="1"/>
  <c r="O493" i="3"/>
  <c r="P493" i="3" s="1"/>
  <c r="C960" i="3"/>
  <c r="E960" i="3" s="1"/>
  <c r="C961" i="3"/>
  <c r="E961" i="3" s="1"/>
  <c r="C959" i="3"/>
  <c r="E959" i="3" s="1"/>
  <c r="G958" i="3"/>
  <c r="C958" i="3"/>
  <c r="C957" i="3"/>
  <c r="C952" i="3"/>
  <c r="E952" i="3" s="1"/>
  <c r="E956" i="3" s="1"/>
  <c r="H956" i="3" s="1"/>
  <c r="O956" i="3" s="1"/>
  <c r="P956" i="3" s="1"/>
  <c r="C1047" i="3"/>
  <c r="E1047" i="3" s="1"/>
  <c r="C1046" i="3"/>
  <c r="E1046" i="3" s="1"/>
  <c r="C1045" i="3"/>
  <c r="E1045" i="3" s="1"/>
  <c r="M1045" i="3" s="1"/>
  <c r="N1045" i="3" s="1"/>
  <c r="G1044" i="3"/>
  <c r="C1044" i="3"/>
  <c r="E1044" i="3" s="1"/>
  <c r="M1044" i="3" s="1"/>
  <c r="N1044" i="3" s="1"/>
  <c r="C1030" i="3"/>
  <c r="E1030" i="3" s="1"/>
  <c r="H1030" i="3" s="1"/>
  <c r="C949" i="3"/>
  <c r="E949" i="3" s="1"/>
  <c r="C950" i="3"/>
  <c r="E950" i="3" s="1"/>
  <c r="C948" i="3"/>
  <c r="E948" i="3" s="1"/>
  <c r="G947" i="3"/>
  <c r="C947" i="3"/>
  <c r="C946" i="3"/>
  <c r="C941" i="3"/>
  <c r="E941" i="3" s="1"/>
  <c r="E945" i="3" s="1"/>
  <c r="H945" i="3" s="1"/>
  <c r="O945" i="3" s="1"/>
  <c r="P945" i="3" s="1"/>
  <c r="C808" i="3"/>
  <c r="E808" i="3" s="1"/>
  <c r="C807" i="3"/>
  <c r="E807" i="3" s="1"/>
  <c r="C806" i="3"/>
  <c r="E806" i="3" s="1"/>
  <c r="C805" i="3"/>
  <c r="C804" i="3"/>
  <c r="C798" i="3"/>
  <c r="E798" i="3" s="1"/>
  <c r="C797" i="3"/>
  <c r="E797" i="3" s="1"/>
  <c r="E803" i="3" s="1"/>
  <c r="H803" i="3" s="1"/>
  <c r="O803" i="3" s="1"/>
  <c r="P803" i="3" s="1"/>
  <c r="C678" i="3"/>
  <c r="E678" i="3" s="1"/>
  <c r="C677" i="3"/>
  <c r="E677" i="3" s="1"/>
  <c r="C676" i="3"/>
  <c r="E676" i="3" s="1"/>
  <c r="C675" i="3"/>
  <c r="C674" i="3"/>
  <c r="C668" i="3"/>
  <c r="E668" i="3" s="1"/>
  <c r="C667" i="3"/>
  <c r="E667" i="3" s="1"/>
  <c r="E673" i="3" s="1"/>
  <c r="H673" i="3" s="1"/>
  <c r="O673" i="3" s="1"/>
  <c r="P673" i="3" s="1"/>
  <c r="C1058" i="3"/>
  <c r="E1058" i="3" s="1"/>
  <c r="C1057" i="3"/>
  <c r="E1057" i="3" s="1"/>
  <c r="C1056" i="3"/>
  <c r="E1056" i="3" s="1"/>
  <c r="C1055" i="3"/>
  <c r="C1054" i="3"/>
  <c r="C1049" i="3"/>
  <c r="E1049" i="3" s="1"/>
  <c r="E1053" i="3" s="1"/>
  <c r="H1053" i="3" s="1"/>
  <c r="O1053" i="3" s="1"/>
  <c r="P1053" i="3" s="1"/>
  <c r="C884" i="3"/>
  <c r="E884" i="3" s="1"/>
  <c r="C883" i="3"/>
  <c r="E883" i="3" s="1"/>
  <c r="C882" i="3"/>
  <c r="E882" i="3" s="1"/>
  <c r="C881" i="3"/>
  <c r="C880" i="3"/>
  <c r="C875" i="3"/>
  <c r="E875" i="3" s="1"/>
  <c r="E879" i="3" s="1"/>
  <c r="H879" i="3" s="1"/>
  <c r="O879" i="3" s="1"/>
  <c r="P879" i="3" s="1"/>
  <c r="C689" i="3"/>
  <c r="E689" i="3" s="1"/>
  <c r="C688" i="3"/>
  <c r="E688" i="3" s="1"/>
  <c r="C687" i="3"/>
  <c r="E687" i="3" s="1"/>
  <c r="C686" i="3"/>
  <c r="C685" i="3"/>
  <c r="C680" i="3"/>
  <c r="E680" i="3" s="1"/>
  <c r="E684" i="3" s="1"/>
  <c r="H684" i="3" s="1"/>
  <c r="O684" i="3" s="1"/>
  <c r="P684" i="3" s="1"/>
  <c r="C665" i="3"/>
  <c r="E665" i="3" s="1"/>
  <c r="C664" i="3"/>
  <c r="E664" i="3" s="1"/>
  <c r="C663" i="3"/>
  <c r="C662" i="3"/>
  <c r="C657" i="3"/>
  <c r="E657" i="3" s="1"/>
  <c r="E661" i="3" s="1"/>
  <c r="H661" i="3" s="1"/>
  <c r="O661" i="3" s="1"/>
  <c r="P661" i="3" s="1"/>
  <c r="C634" i="3"/>
  <c r="E634" i="3" s="1"/>
  <c r="C625" i="3"/>
  <c r="E625" i="3" s="1"/>
  <c r="H625" i="3" s="1"/>
  <c r="C633" i="3"/>
  <c r="E633" i="3" s="1"/>
  <c r="C632" i="3"/>
  <c r="E632" i="3" s="1"/>
  <c r="M632" i="3" s="1"/>
  <c r="N632" i="3" s="1"/>
  <c r="C631" i="3"/>
  <c r="E631" i="3" s="1"/>
  <c r="M631" i="3" s="1"/>
  <c r="N631" i="3" s="1"/>
  <c r="C630" i="3"/>
  <c r="E630" i="3" s="1"/>
  <c r="C577" i="3"/>
  <c r="E577" i="3" s="1"/>
  <c r="C568" i="3"/>
  <c r="E568" i="3" s="1"/>
  <c r="H568" i="3" s="1"/>
  <c r="C576" i="3"/>
  <c r="E576" i="3" s="1"/>
  <c r="C575" i="3"/>
  <c r="E575" i="3" s="1"/>
  <c r="M575" i="3" s="1"/>
  <c r="N575" i="3" s="1"/>
  <c r="C574" i="3"/>
  <c r="E574" i="3" s="1"/>
  <c r="M574" i="3" s="1"/>
  <c r="N574" i="3" s="1"/>
  <c r="C573" i="3"/>
  <c r="E573" i="3" s="1"/>
  <c r="C365" i="3"/>
  <c r="E365" i="3" s="1"/>
  <c r="C356" i="3"/>
  <c r="E356" i="3" s="1"/>
  <c r="C363" i="3"/>
  <c r="E363" i="3" s="1"/>
  <c r="M363" i="3" s="1"/>
  <c r="N363" i="3" s="1"/>
  <c r="C362" i="3"/>
  <c r="E362" i="3" s="1"/>
  <c r="M362" i="3" s="1"/>
  <c r="N362" i="3" s="1"/>
  <c r="C361" i="3"/>
  <c r="E361" i="3" s="1"/>
  <c r="C1017" i="3"/>
  <c r="E1017" i="3" s="1"/>
  <c r="C1015" i="3"/>
  <c r="E1015" i="3" s="1"/>
  <c r="M1015" i="3" s="1"/>
  <c r="N1015" i="3" s="1"/>
  <c r="C1014" i="3"/>
  <c r="E1014" i="3" s="1"/>
  <c r="M1014" i="3" s="1"/>
  <c r="N1014" i="3" s="1"/>
  <c r="C1013" i="3"/>
  <c r="E1013" i="3" s="1"/>
  <c r="C1008" i="3"/>
  <c r="E1008" i="3" s="1"/>
  <c r="C337" i="3"/>
  <c r="E337" i="3" s="1"/>
  <c r="E341" i="3" s="1"/>
  <c r="H341" i="3" s="1"/>
  <c r="O341" i="3" s="1"/>
  <c r="P341" i="3" s="1"/>
  <c r="C346" i="3"/>
  <c r="E346" i="3" s="1"/>
  <c r="C344" i="3"/>
  <c r="E344" i="3" s="1"/>
  <c r="C343" i="3"/>
  <c r="C342" i="3"/>
  <c r="C610" i="3"/>
  <c r="E610" i="3" s="1"/>
  <c r="C609" i="3"/>
  <c r="E609" i="3" s="1"/>
  <c r="C608" i="3"/>
  <c r="C607" i="3"/>
  <c r="C601" i="3"/>
  <c r="E601" i="3" s="1"/>
  <c r="E603" i="3" s="1"/>
  <c r="C600" i="3"/>
  <c r="E600" i="3" s="1"/>
  <c r="C707" i="3"/>
  <c r="E707" i="3" s="1"/>
  <c r="C706" i="3"/>
  <c r="E706" i="3" s="1"/>
  <c r="C705" i="3"/>
  <c r="C704" i="3"/>
  <c r="C691" i="3"/>
  <c r="E691" i="3" s="1"/>
  <c r="E695" i="3" s="1"/>
  <c r="H695" i="3" s="1"/>
  <c r="O695" i="3" s="1"/>
  <c r="P695" i="3" s="1"/>
  <c r="C327" i="3"/>
  <c r="E327" i="3" s="1"/>
  <c r="C335" i="3"/>
  <c r="E335" i="3" s="1"/>
  <c r="E334" i="3"/>
  <c r="H334" i="3" s="1"/>
  <c r="C333" i="3"/>
  <c r="E333" i="3" s="1"/>
  <c r="M333" i="3" s="1"/>
  <c r="N333" i="3" s="1"/>
  <c r="C332" i="3"/>
  <c r="E332" i="3" s="1"/>
  <c r="C908" i="3"/>
  <c r="E908" i="3" s="1"/>
  <c r="C907" i="3"/>
  <c r="E907" i="3" s="1"/>
  <c r="C906" i="3"/>
  <c r="E906" i="3" s="1"/>
  <c r="C905" i="3"/>
  <c r="C904" i="3"/>
  <c r="C898" i="3"/>
  <c r="E898" i="3" s="1"/>
  <c r="C897" i="3"/>
  <c r="E897" i="3" s="1"/>
  <c r="E903" i="3" s="1"/>
  <c r="H903" i="3" s="1"/>
  <c r="O903" i="3" s="1"/>
  <c r="P903" i="3" s="1"/>
  <c r="C622" i="3"/>
  <c r="E622" i="3" s="1"/>
  <c r="C623" i="3"/>
  <c r="E623" i="3" s="1"/>
  <c r="C613" i="3"/>
  <c r="E613" i="3" s="1"/>
  <c r="E615" i="3" s="1"/>
  <c r="C612" i="3"/>
  <c r="E612" i="3" s="1"/>
  <c r="C621" i="3"/>
  <c r="E621" i="3" s="1"/>
  <c r="C620" i="3"/>
  <c r="C619" i="3"/>
  <c r="C841" i="3"/>
  <c r="E841" i="3" s="1"/>
  <c r="C840" i="3"/>
  <c r="E840" i="3" s="1"/>
  <c r="C839" i="3"/>
  <c r="E839" i="3" s="1"/>
  <c r="C838" i="3"/>
  <c r="C837" i="3"/>
  <c r="C832" i="3"/>
  <c r="E832" i="3" s="1"/>
  <c r="E836" i="3" s="1"/>
  <c r="H836" i="3" s="1"/>
  <c r="O836" i="3" s="1"/>
  <c r="P836" i="3" s="1"/>
  <c r="C232" i="3"/>
  <c r="E232" i="3" s="1"/>
  <c r="C223" i="3"/>
  <c r="E223" i="3" s="1"/>
  <c r="E227" i="3" s="1"/>
  <c r="H227" i="3" s="1"/>
  <c r="O227" i="3" s="1"/>
  <c r="P227" i="3" s="1"/>
  <c r="C231" i="3"/>
  <c r="E231" i="3" s="1"/>
  <c r="C230" i="3"/>
  <c r="C229" i="3"/>
  <c r="E229" i="3" s="1"/>
  <c r="M229" i="3" s="1"/>
  <c r="N229" i="3" s="1"/>
  <c r="C228" i="3"/>
  <c r="E228" i="3" s="1"/>
  <c r="M228" i="3" s="1"/>
  <c r="N228" i="3" s="1"/>
  <c r="C544" i="3"/>
  <c r="E544" i="3" s="1"/>
  <c r="C543" i="3"/>
  <c r="E543" i="3" s="1"/>
  <c r="C554" i="3"/>
  <c r="E554" i="3" s="1"/>
  <c r="C552" i="3"/>
  <c r="E552" i="3" s="1"/>
  <c r="C551" i="3"/>
  <c r="C550" i="3"/>
  <c r="C795" i="3"/>
  <c r="E795" i="3" s="1"/>
  <c r="C793" i="3"/>
  <c r="E793" i="3" s="1"/>
  <c r="C792" i="3"/>
  <c r="C791" i="3"/>
  <c r="C786" i="3"/>
  <c r="E786" i="3" s="1"/>
  <c r="E790" i="3" s="1"/>
  <c r="H790" i="3" s="1"/>
  <c r="O790" i="3" s="1"/>
  <c r="P790" i="3" s="1"/>
  <c r="C456" i="3"/>
  <c r="E456" i="3" s="1"/>
  <c r="C454" i="3"/>
  <c r="E454" i="3" s="1"/>
  <c r="C453" i="3"/>
  <c r="C452" i="3"/>
  <c r="C447" i="3"/>
  <c r="E447" i="3" s="1"/>
  <c r="E451" i="3" s="1"/>
  <c r="H451" i="3" s="1"/>
  <c r="O451" i="3" s="1"/>
  <c r="P451" i="3" s="1"/>
  <c r="C165" i="3"/>
  <c r="E165" i="3" s="1"/>
  <c r="C163" i="3"/>
  <c r="E163" i="3" s="1"/>
  <c r="C162" i="3"/>
  <c r="C161" i="3"/>
  <c r="C156" i="3"/>
  <c r="E156" i="3" s="1"/>
  <c r="E160" i="3" s="1"/>
  <c r="H160" i="3" s="1"/>
  <c r="O160" i="3" s="1"/>
  <c r="P160" i="3" s="1"/>
  <c r="C1028" i="3"/>
  <c r="E1028" i="3" s="1"/>
  <c r="C1027" i="3"/>
  <c r="E1027" i="3" s="1"/>
  <c r="C1026" i="3"/>
  <c r="E1026" i="3" s="1"/>
  <c r="M1026" i="3" s="1"/>
  <c r="N1026" i="3" s="1"/>
  <c r="C1025" i="3"/>
  <c r="E1025" i="3" s="1"/>
  <c r="M1025" i="3" s="1"/>
  <c r="N1025" i="3" s="1"/>
  <c r="C1024" i="3"/>
  <c r="E1024" i="3" s="1"/>
  <c r="C1019" i="3"/>
  <c r="E1019" i="3" s="1"/>
  <c r="H1019" i="3" s="1"/>
  <c r="C939" i="3"/>
  <c r="E939" i="3" s="1"/>
  <c r="C938" i="3"/>
  <c r="E938" i="3" s="1"/>
  <c r="C937" i="3"/>
  <c r="E937" i="3" s="1"/>
  <c r="M937" i="3" s="1"/>
  <c r="N937" i="3" s="1"/>
  <c r="C936" i="3"/>
  <c r="E936" i="3" s="1"/>
  <c r="M936" i="3" s="1"/>
  <c r="N936" i="3" s="1"/>
  <c r="C935" i="3"/>
  <c r="E935" i="3" s="1"/>
  <c r="C930" i="3"/>
  <c r="E930" i="3" s="1"/>
  <c r="H930" i="3" s="1"/>
  <c r="C865" i="3"/>
  <c r="E865" i="3" s="1"/>
  <c r="C864" i="3"/>
  <c r="E864" i="3" s="1"/>
  <c r="C863" i="3"/>
  <c r="E863" i="3" s="1"/>
  <c r="M863" i="3" s="1"/>
  <c r="N863" i="3" s="1"/>
  <c r="C862" i="3"/>
  <c r="E862" i="3" s="1"/>
  <c r="M862" i="3" s="1"/>
  <c r="N862" i="3" s="1"/>
  <c r="C861" i="3"/>
  <c r="E861" i="3" s="1"/>
  <c r="C856" i="3"/>
  <c r="E856" i="3" s="1"/>
  <c r="H856" i="3" s="1"/>
  <c r="C771" i="3"/>
  <c r="E771" i="3" s="1"/>
  <c r="C770" i="3"/>
  <c r="E770" i="3" s="1"/>
  <c r="C769" i="3"/>
  <c r="E769" i="3" s="1"/>
  <c r="M769" i="3" s="1"/>
  <c r="N769" i="3" s="1"/>
  <c r="C768" i="3"/>
  <c r="E768" i="3" s="1"/>
  <c r="M768" i="3" s="1"/>
  <c r="N768" i="3" s="1"/>
  <c r="C767" i="3"/>
  <c r="E767" i="3" s="1"/>
  <c r="C762" i="3"/>
  <c r="E762" i="3" s="1"/>
  <c r="H762" i="3" s="1"/>
  <c r="C325" i="3"/>
  <c r="E325" i="3" s="1"/>
  <c r="C324" i="3"/>
  <c r="E324" i="3" s="1"/>
  <c r="C323" i="3"/>
  <c r="E323" i="3" s="1"/>
  <c r="M323" i="3" s="1"/>
  <c r="N323" i="3" s="1"/>
  <c r="C322" i="3"/>
  <c r="E322" i="3" s="1"/>
  <c r="M322" i="3" s="1"/>
  <c r="N322" i="3" s="1"/>
  <c r="C321" i="3"/>
  <c r="E321" i="3" s="1"/>
  <c r="C316" i="3"/>
  <c r="E316" i="3" s="1"/>
  <c r="C314" i="3"/>
  <c r="E314" i="3" s="1"/>
  <c r="C313" i="3"/>
  <c r="E313" i="3" s="1"/>
  <c r="C312" i="3"/>
  <c r="E312" i="3" s="1"/>
  <c r="M312" i="3" s="1"/>
  <c r="N312" i="3" s="1"/>
  <c r="C311" i="3"/>
  <c r="E311" i="3" s="1"/>
  <c r="M311" i="3" s="1"/>
  <c r="N311" i="3" s="1"/>
  <c r="C310" i="3"/>
  <c r="E310" i="3" s="1"/>
  <c r="C305" i="3"/>
  <c r="E305" i="3" s="1"/>
  <c r="H305" i="3" s="1"/>
  <c r="C262" i="3"/>
  <c r="E262" i="3" s="1"/>
  <c r="C261" i="3"/>
  <c r="E261" i="3" s="1"/>
  <c r="C260" i="3"/>
  <c r="E260" i="3" s="1"/>
  <c r="M260" i="3" s="1"/>
  <c r="N260" i="3" s="1"/>
  <c r="C259" i="3"/>
  <c r="E259" i="3" s="1"/>
  <c r="M259" i="3" s="1"/>
  <c r="N259" i="3" s="1"/>
  <c r="C258" i="3"/>
  <c r="E258" i="3" s="1"/>
  <c r="C253" i="3"/>
  <c r="E253" i="3" s="1"/>
  <c r="C251" i="3"/>
  <c r="E251" i="3" s="1"/>
  <c r="C250" i="3"/>
  <c r="E250" i="3" s="1"/>
  <c r="C249" i="3"/>
  <c r="E249" i="3" s="1"/>
  <c r="M249" i="3" s="1"/>
  <c r="N249" i="3" s="1"/>
  <c r="C248" i="3"/>
  <c r="E248" i="3" s="1"/>
  <c r="M248" i="3" s="1"/>
  <c r="N248" i="3" s="1"/>
  <c r="C247" i="3"/>
  <c r="E247" i="3" s="1"/>
  <c r="C242" i="3"/>
  <c r="E242" i="3" s="1"/>
  <c r="H242" i="3" s="1"/>
  <c r="C129" i="3"/>
  <c r="E129" i="3" s="1"/>
  <c r="C130" i="3"/>
  <c r="E130" i="3" s="1"/>
  <c r="C113" i="3"/>
  <c r="E113" i="3" s="1"/>
  <c r="E117" i="3" s="1"/>
  <c r="H117" i="3" s="1"/>
  <c r="O117" i="3" s="1"/>
  <c r="P117" i="3" s="1"/>
  <c r="C128" i="3"/>
  <c r="E128" i="3" s="1"/>
  <c r="C127" i="3"/>
  <c r="C118" i="3"/>
  <c r="C46" i="3"/>
  <c r="E46" i="3" s="1"/>
  <c r="C42" i="3"/>
  <c r="C37" i="3"/>
  <c r="E37" i="3" s="1"/>
  <c r="E41" i="3" s="1"/>
  <c r="H41" i="3" s="1"/>
  <c r="O41" i="3" s="1"/>
  <c r="P41" i="3" s="1"/>
  <c r="C993" i="3"/>
  <c r="E993" i="3" s="1"/>
  <c r="C991" i="3"/>
  <c r="E991" i="3" s="1"/>
  <c r="C990" i="3"/>
  <c r="C989" i="3"/>
  <c r="E988" i="3"/>
  <c r="H988" i="3" s="1"/>
  <c r="O988" i="3" s="1"/>
  <c r="P988" i="3" s="1"/>
  <c r="C1006" i="3"/>
  <c r="E1006" i="3" s="1"/>
  <c r="C1004" i="3"/>
  <c r="E1004" i="3" s="1"/>
  <c r="C1003" i="3"/>
  <c r="C1002" i="3"/>
  <c r="C996" i="3"/>
  <c r="E996" i="3" s="1"/>
  <c r="C995" i="3"/>
  <c r="E995" i="3" s="1"/>
  <c r="C854" i="3"/>
  <c r="E854" i="3" s="1"/>
  <c r="C852" i="3"/>
  <c r="E852" i="3" s="1"/>
  <c r="C851" i="3"/>
  <c r="C850" i="3"/>
  <c r="C844" i="3"/>
  <c r="E844" i="3" s="1"/>
  <c r="C843" i="3"/>
  <c r="E843" i="3" s="1"/>
  <c r="E849" i="3" s="1"/>
  <c r="H849" i="3" s="1"/>
  <c r="O849" i="3" s="1"/>
  <c r="P849" i="3" s="1"/>
  <c r="C655" i="3"/>
  <c r="E655" i="3" s="1"/>
  <c r="C653" i="3"/>
  <c r="E653" i="3" s="1"/>
  <c r="C652" i="3"/>
  <c r="C651" i="3"/>
  <c r="C645" i="3"/>
  <c r="E645" i="3" s="1"/>
  <c r="C636" i="3"/>
  <c r="E636" i="3" s="1"/>
  <c r="C598" i="3"/>
  <c r="E598" i="3" s="1"/>
  <c r="C596" i="3"/>
  <c r="E596" i="3" s="1"/>
  <c r="C595" i="3"/>
  <c r="C594" i="3"/>
  <c r="C588" i="3"/>
  <c r="E588" i="3" s="1"/>
  <c r="E590" i="3" s="1"/>
  <c r="C587" i="3"/>
  <c r="E587" i="3" s="1"/>
  <c r="E593" i="3" s="1"/>
  <c r="H593" i="3" s="1"/>
  <c r="O593" i="3" s="1"/>
  <c r="P593" i="3" s="1"/>
  <c r="C423" i="3"/>
  <c r="E423" i="3" s="1"/>
  <c r="C421" i="3"/>
  <c r="E421" i="3" s="1"/>
  <c r="C420" i="3"/>
  <c r="C419" i="3"/>
  <c r="C413" i="3"/>
  <c r="E413" i="3" s="1"/>
  <c r="C404" i="3"/>
  <c r="E404" i="3" s="1"/>
  <c r="E418" i="3" s="1"/>
  <c r="H418" i="3" s="1"/>
  <c r="O418" i="3" s="1"/>
  <c r="P418" i="3" s="1"/>
  <c r="C378" i="3"/>
  <c r="E378" i="3" s="1"/>
  <c r="C376" i="3"/>
  <c r="E376" i="3" s="1"/>
  <c r="C375" i="3"/>
  <c r="C374" i="3"/>
  <c r="C368" i="3"/>
  <c r="E368" i="3" s="1"/>
  <c r="E370" i="3" s="1"/>
  <c r="C367" i="3"/>
  <c r="E367" i="3" s="1"/>
  <c r="E373" i="3" s="1"/>
  <c r="H373" i="3" s="1"/>
  <c r="O373" i="3" s="1"/>
  <c r="P373" i="3" s="1"/>
  <c r="C143" i="3"/>
  <c r="E143" i="3" s="1"/>
  <c r="C141" i="3"/>
  <c r="E141" i="3" s="1"/>
  <c r="C140" i="3"/>
  <c r="C139" i="3"/>
  <c r="C133" i="3"/>
  <c r="E133" i="3" s="1"/>
  <c r="C132" i="3"/>
  <c r="E132" i="3" s="1"/>
  <c r="C752" i="3"/>
  <c r="E752" i="3" s="1"/>
  <c r="C750" i="3"/>
  <c r="E750" i="3" s="1"/>
  <c r="C749" i="3"/>
  <c r="C748" i="3"/>
  <c r="C743" i="3"/>
  <c r="E743" i="3" s="1"/>
  <c r="E747" i="3" s="1"/>
  <c r="H747" i="3" s="1"/>
  <c r="O747" i="3" s="1"/>
  <c r="P747" i="3" s="1"/>
  <c r="C303" i="3"/>
  <c r="E303" i="3" s="1"/>
  <c r="C301" i="3"/>
  <c r="E301" i="3" s="1"/>
  <c r="C300" i="3"/>
  <c r="C291" i="3"/>
  <c r="C286" i="3"/>
  <c r="E286" i="3" s="1"/>
  <c r="E290" i="3" s="1"/>
  <c r="H290" i="3" s="1"/>
  <c r="O290" i="3" s="1"/>
  <c r="P290" i="3" s="1"/>
  <c r="C284" i="3"/>
  <c r="E284" i="3" s="1"/>
  <c r="C282" i="3"/>
  <c r="E282" i="3" s="1"/>
  <c r="C281" i="3"/>
  <c r="C280" i="3"/>
  <c r="C275" i="3"/>
  <c r="E275" i="3" s="1"/>
  <c r="E279" i="3" s="1"/>
  <c r="H279" i="3" s="1"/>
  <c r="O279" i="3" s="1"/>
  <c r="P279" i="3" s="1"/>
  <c r="C273" i="3"/>
  <c r="E273" i="3" s="1"/>
  <c r="C271" i="3"/>
  <c r="E271" i="3" s="1"/>
  <c r="C270" i="3"/>
  <c r="C269" i="3"/>
  <c r="C264" i="3"/>
  <c r="E264" i="3" s="1"/>
  <c r="E268" i="3" s="1"/>
  <c r="H268" i="3" s="1"/>
  <c r="O268" i="3" s="1"/>
  <c r="P268" i="3" s="1"/>
  <c r="C56" i="3"/>
  <c r="E56" i="3" s="1"/>
  <c r="H56" i="3" s="1"/>
  <c r="C48" i="3"/>
  <c r="E48" i="3" s="1"/>
  <c r="E52" i="3" s="1"/>
  <c r="H52" i="3" s="1"/>
  <c r="O52" i="3" s="1"/>
  <c r="P52" i="3" s="1"/>
  <c r="C57" i="3"/>
  <c r="E57" i="3" s="1"/>
  <c r="C55" i="3"/>
  <c r="E55" i="3" s="1"/>
  <c r="C54" i="3"/>
  <c r="C53" i="3"/>
  <c r="C974" i="3"/>
  <c r="E974" i="3" s="1"/>
  <c r="C972" i="3"/>
  <c r="E972" i="3" s="1"/>
  <c r="C971" i="3"/>
  <c r="C970" i="3"/>
  <c r="C964" i="3"/>
  <c r="E964" i="3" s="1"/>
  <c r="C963" i="3"/>
  <c r="E963" i="3" s="1"/>
  <c r="E969" i="3" s="1"/>
  <c r="H969" i="3" s="1"/>
  <c r="O969" i="3" s="1"/>
  <c r="P969" i="3" s="1"/>
  <c r="C784" i="3"/>
  <c r="E784" i="3" s="1"/>
  <c r="C782" i="3"/>
  <c r="E782" i="3" s="1"/>
  <c r="C781" i="3"/>
  <c r="C780" i="3"/>
  <c r="C774" i="3"/>
  <c r="E774" i="3" s="1"/>
  <c r="C773" i="3"/>
  <c r="E773" i="3" s="1"/>
  <c r="E779" i="3" s="1"/>
  <c r="H779" i="3" s="1"/>
  <c r="O779" i="3" s="1"/>
  <c r="P779" i="3" s="1"/>
  <c r="C402" i="3"/>
  <c r="E402" i="3" s="1"/>
  <c r="C400" i="3"/>
  <c r="E400" i="3" s="1"/>
  <c r="C399" i="3"/>
  <c r="C398" i="3"/>
  <c r="C392" i="3"/>
  <c r="E392" i="3" s="1"/>
  <c r="C391" i="3"/>
  <c r="E391" i="3" s="1"/>
  <c r="C199" i="3"/>
  <c r="E199" i="3" s="1"/>
  <c r="C197" i="3"/>
  <c r="E197" i="3" s="1"/>
  <c r="C196" i="3"/>
  <c r="C195" i="3"/>
  <c r="C189" i="3"/>
  <c r="E189" i="3" s="1"/>
  <c r="C188" i="3"/>
  <c r="E188" i="3" s="1"/>
  <c r="C186" i="3"/>
  <c r="E186" i="3" s="1"/>
  <c r="C176" i="3"/>
  <c r="E176" i="3" s="1"/>
  <c r="C175" i="3"/>
  <c r="C174" i="3"/>
  <c r="C168" i="3"/>
  <c r="E168" i="3" s="1"/>
  <c r="E170" i="3" s="1"/>
  <c r="C167" i="3"/>
  <c r="E167" i="3" s="1"/>
  <c r="E173" i="3" s="1"/>
  <c r="H173" i="3" s="1"/>
  <c r="O173" i="3" s="1"/>
  <c r="P173" i="3" s="1"/>
  <c r="C78" i="3"/>
  <c r="E78" i="3" s="1"/>
  <c r="C76" i="3"/>
  <c r="E76" i="3" s="1"/>
  <c r="C75" i="3"/>
  <c r="C74" i="3"/>
  <c r="C60" i="3"/>
  <c r="E60" i="3" s="1"/>
  <c r="E70" i="3" s="1"/>
  <c r="C59" i="3"/>
  <c r="E59" i="3" s="1"/>
  <c r="C530" i="3"/>
  <c r="E530" i="3" s="1"/>
  <c r="C520" i="3"/>
  <c r="E520" i="3" s="1"/>
  <c r="C519" i="3"/>
  <c r="C518" i="3"/>
  <c r="C513" i="3"/>
  <c r="E513" i="3" s="1"/>
  <c r="E517" i="3" s="1"/>
  <c r="H517" i="3" s="1"/>
  <c r="O517" i="3" s="1"/>
  <c r="P517" i="3" s="1"/>
  <c r="C434" i="3"/>
  <c r="E434" i="3" s="1"/>
  <c r="C432" i="3"/>
  <c r="E432" i="3" s="1"/>
  <c r="C431" i="3"/>
  <c r="C430" i="3"/>
  <c r="C425" i="3"/>
  <c r="E425" i="3" s="1"/>
  <c r="E429" i="3" s="1"/>
  <c r="H429" i="3" s="1"/>
  <c r="O429" i="3" s="1"/>
  <c r="P429" i="3" s="1"/>
  <c r="C920" i="3"/>
  <c r="E920" i="3" s="1"/>
  <c r="C918" i="3"/>
  <c r="E918" i="3" s="1"/>
  <c r="C917" i="3"/>
  <c r="C916" i="3"/>
  <c r="C911" i="3"/>
  <c r="E911" i="3" s="1"/>
  <c r="E915" i="3" s="1"/>
  <c r="H915" i="3" s="1"/>
  <c r="O915" i="3" s="1"/>
  <c r="P915" i="3" s="1"/>
  <c r="C730" i="3"/>
  <c r="E730" i="3" s="1"/>
  <c r="C728" i="3"/>
  <c r="E728" i="3" s="1"/>
  <c r="C727" i="3"/>
  <c r="C726" i="3"/>
  <c r="C721" i="3"/>
  <c r="E721" i="3" s="1"/>
  <c r="E725" i="3" s="1"/>
  <c r="H725" i="3" s="1"/>
  <c r="O725" i="3" s="1"/>
  <c r="P725" i="3" s="1"/>
  <c r="C511" i="3"/>
  <c r="E511" i="3" s="1"/>
  <c r="C509" i="3"/>
  <c r="E509" i="3" s="1"/>
  <c r="C508" i="3"/>
  <c r="C507" i="3"/>
  <c r="C502" i="3"/>
  <c r="E502" i="3" s="1"/>
  <c r="E506" i="3" s="1"/>
  <c r="H506" i="3" s="1"/>
  <c r="O506" i="3" s="1"/>
  <c r="P506" i="3" s="1"/>
  <c r="C475" i="3"/>
  <c r="E475" i="3" s="1"/>
  <c r="C473" i="3"/>
  <c r="E473" i="3" s="1"/>
  <c r="C472" i="3"/>
  <c r="C463" i="3"/>
  <c r="C458" i="3"/>
  <c r="E458" i="3" s="1"/>
  <c r="E462" i="3" s="1"/>
  <c r="H462" i="3" s="1"/>
  <c r="O462" i="3" s="1"/>
  <c r="P462" i="3" s="1"/>
  <c r="C445" i="3"/>
  <c r="E445" i="3" s="1"/>
  <c r="C443" i="3"/>
  <c r="E443" i="3" s="1"/>
  <c r="C442" i="3"/>
  <c r="C441" i="3"/>
  <c r="C436" i="3"/>
  <c r="E436" i="3" s="1"/>
  <c r="E440" i="3" s="1"/>
  <c r="H440" i="3" s="1"/>
  <c r="O440" i="3" s="1"/>
  <c r="P440" i="3" s="1"/>
  <c r="C221" i="3"/>
  <c r="E221" i="3" s="1"/>
  <c r="C219" i="3"/>
  <c r="E219" i="3" s="1"/>
  <c r="C218" i="3"/>
  <c r="E218" i="3" s="1"/>
  <c r="C217" i="3"/>
  <c r="E217" i="3" s="1"/>
  <c r="C212" i="3"/>
  <c r="C154" i="3"/>
  <c r="E154" i="3" s="1"/>
  <c r="C152" i="3"/>
  <c r="E152" i="3" s="1"/>
  <c r="C151" i="3"/>
  <c r="E151" i="3" s="1"/>
  <c r="C150" i="3"/>
  <c r="E150" i="3" s="1"/>
  <c r="C145" i="3"/>
  <c r="E34" i="3"/>
  <c r="C35" i="3"/>
  <c r="E35" i="3" s="1"/>
  <c r="C33" i="3"/>
  <c r="E33" i="3" s="1"/>
  <c r="C32" i="3"/>
  <c r="C31" i="3"/>
  <c r="C26" i="3"/>
  <c r="E26" i="3" s="1"/>
  <c r="E30" i="3" s="1"/>
  <c r="H30" i="3" s="1"/>
  <c r="O30" i="3" s="1"/>
  <c r="P30" i="3" s="1"/>
  <c r="H960" i="3" l="1"/>
  <c r="M960" i="3"/>
  <c r="N960" i="3" s="1"/>
  <c r="H959" i="3"/>
  <c r="M959" i="3"/>
  <c r="N959" i="3" s="1"/>
  <c r="H961" i="3"/>
  <c r="M961" i="3"/>
  <c r="N961" i="3" s="1"/>
  <c r="H952" i="3"/>
  <c r="E957" i="3"/>
  <c r="E958" i="3"/>
  <c r="M958" i="3" s="1"/>
  <c r="N958" i="3" s="1"/>
  <c r="M952" i="3"/>
  <c r="N952" i="3" s="1"/>
  <c r="E955" i="3"/>
  <c r="H955" i="3" s="1"/>
  <c r="O955" i="3" s="1"/>
  <c r="P955" i="3" s="1"/>
  <c r="E953" i="3"/>
  <c r="E954" i="3" s="1"/>
  <c r="H954" i="3" s="1"/>
  <c r="O954" i="3" s="1"/>
  <c r="P954" i="3" s="1"/>
  <c r="M1030" i="3"/>
  <c r="N1030" i="3" s="1"/>
  <c r="O1030" i="3" s="1"/>
  <c r="P1030" i="3" s="1"/>
  <c r="E1033" i="3"/>
  <c r="H1033" i="3" s="1"/>
  <c r="O1033" i="3" s="1"/>
  <c r="P1033" i="3" s="1"/>
  <c r="H1044" i="3"/>
  <c r="O1044" i="3" s="1"/>
  <c r="P1044" i="3" s="1"/>
  <c r="H1046" i="3"/>
  <c r="M1046" i="3"/>
  <c r="N1046" i="3" s="1"/>
  <c r="H1047" i="3"/>
  <c r="M1047" i="3"/>
  <c r="N1047" i="3" s="1"/>
  <c r="E1031" i="3"/>
  <c r="E1032" i="3" s="1"/>
  <c r="H1032" i="3" s="1"/>
  <c r="O1032" i="3" s="1"/>
  <c r="P1032" i="3" s="1"/>
  <c r="E1034" i="3"/>
  <c r="H1034" i="3" s="1"/>
  <c r="O1034" i="3" s="1"/>
  <c r="P1034" i="3" s="1"/>
  <c r="H1045" i="3"/>
  <c r="O1045" i="3" s="1"/>
  <c r="P1045" i="3" s="1"/>
  <c r="H949" i="3"/>
  <c r="M949" i="3"/>
  <c r="N949" i="3" s="1"/>
  <c r="E800" i="3"/>
  <c r="M798" i="3"/>
  <c r="N798" i="3" s="1"/>
  <c r="H948" i="3"/>
  <c r="M948" i="3"/>
  <c r="N948" i="3" s="1"/>
  <c r="H950" i="3"/>
  <c r="M950" i="3"/>
  <c r="N950" i="3" s="1"/>
  <c r="H941" i="3"/>
  <c r="E946" i="3"/>
  <c r="E947" i="3"/>
  <c r="M947" i="3" s="1"/>
  <c r="N947" i="3" s="1"/>
  <c r="M941" i="3"/>
  <c r="N941" i="3" s="1"/>
  <c r="E944" i="3"/>
  <c r="H944" i="3" s="1"/>
  <c r="O944" i="3" s="1"/>
  <c r="P944" i="3" s="1"/>
  <c r="E942" i="3"/>
  <c r="E943" i="3" s="1"/>
  <c r="H943" i="3" s="1"/>
  <c r="O943" i="3" s="1"/>
  <c r="P943" i="3" s="1"/>
  <c r="M797" i="3"/>
  <c r="N797" i="3" s="1"/>
  <c r="H806" i="3"/>
  <c r="M806" i="3"/>
  <c r="N806" i="3" s="1"/>
  <c r="H807" i="3"/>
  <c r="M807" i="3"/>
  <c r="N807" i="3" s="1"/>
  <c r="H808" i="3"/>
  <c r="M808" i="3"/>
  <c r="N808" i="3" s="1"/>
  <c r="E799" i="3"/>
  <c r="E801" i="3" s="1"/>
  <c r="H801" i="3" s="1"/>
  <c r="O801" i="3" s="1"/>
  <c r="P801" i="3" s="1"/>
  <c r="E804" i="3"/>
  <c r="E805" i="3"/>
  <c r="M805" i="3" s="1"/>
  <c r="N805" i="3" s="1"/>
  <c r="E802" i="3"/>
  <c r="H802" i="3" s="1"/>
  <c r="O802" i="3" s="1"/>
  <c r="P802" i="3" s="1"/>
  <c r="H797" i="3"/>
  <c r="H798" i="3"/>
  <c r="E670" i="3"/>
  <c r="M668" i="3"/>
  <c r="N668" i="3" s="1"/>
  <c r="M667" i="3"/>
  <c r="N667" i="3" s="1"/>
  <c r="H676" i="3"/>
  <c r="M676" i="3"/>
  <c r="N676" i="3" s="1"/>
  <c r="H677" i="3"/>
  <c r="M677" i="3"/>
  <c r="N677" i="3" s="1"/>
  <c r="H678" i="3"/>
  <c r="M678" i="3"/>
  <c r="N678" i="3" s="1"/>
  <c r="E669" i="3"/>
  <c r="E671" i="3" s="1"/>
  <c r="H671" i="3" s="1"/>
  <c r="O671" i="3" s="1"/>
  <c r="P671" i="3" s="1"/>
  <c r="E674" i="3"/>
  <c r="E675" i="3"/>
  <c r="M675" i="3" s="1"/>
  <c r="N675" i="3" s="1"/>
  <c r="E672" i="3"/>
  <c r="H672" i="3" s="1"/>
  <c r="O672" i="3" s="1"/>
  <c r="P672" i="3" s="1"/>
  <c r="H667" i="3"/>
  <c r="H668" i="3"/>
  <c r="H1056" i="3"/>
  <c r="M1056" i="3"/>
  <c r="N1056" i="3" s="1"/>
  <c r="H1057" i="3"/>
  <c r="M1057" i="3"/>
  <c r="N1057" i="3" s="1"/>
  <c r="H1058" i="3"/>
  <c r="M1058" i="3"/>
  <c r="N1058" i="3" s="1"/>
  <c r="M1049" i="3"/>
  <c r="N1049" i="3" s="1"/>
  <c r="E1052" i="3"/>
  <c r="H1052" i="3" s="1"/>
  <c r="O1052" i="3" s="1"/>
  <c r="P1052" i="3" s="1"/>
  <c r="H1049" i="3"/>
  <c r="E1054" i="3"/>
  <c r="E1055" i="3"/>
  <c r="M1055" i="3" s="1"/>
  <c r="N1055" i="3" s="1"/>
  <c r="E1050" i="3"/>
  <c r="E1051" i="3" s="1"/>
  <c r="H1051" i="3" s="1"/>
  <c r="O1051" i="3" s="1"/>
  <c r="P1051" i="3" s="1"/>
  <c r="H882" i="3"/>
  <c r="M882" i="3"/>
  <c r="N882" i="3" s="1"/>
  <c r="H883" i="3"/>
  <c r="M883" i="3"/>
  <c r="N883" i="3" s="1"/>
  <c r="H884" i="3"/>
  <c r="M884" i="3"/>
  <c r="N884" i="3" s="1"/>
  <c r="H875" i="3"/>
  <c r="M875" i="3"/>
  <c r="N875" i="3" s="1"/>
  <c r="E878" i="3"/>
  <c r="H878" i="3" s="1"/>
  <c r="O878" i="3" s="1"/>
  <c r="P878" i="3" s="1"/>
  <c r="E880" i="3"/>
  <c r="E881" i="3"/>
  <c r="M881" i="3" s="1"/>
  <c r="N881" i="3" s="1"/>
  <c r="E876" i="3"/>
  <c r="E877" i="3" s="1"/>
  <c r="H877" i="3" s="1"/>
  <c r="O877" i="3" s="1"/>
  <c r="P877" i="3" s="1"/>
  <c r="H687" i="3"/>
  <c r="M687" i="3"/>
  <c r="N687" i="3" s="1"/>
  <c r="H688" i="3"/>
  <c r="M688" i="3"/>
  <c r="N688" i="3" s="1"/>
  <c r="H689" i="3"/>
  <c r="M689" i="3"/>
  <c r="N689" i="3" s="1"/>
  <c r="E685" i="3"/>
  <c r="E686" i="3"/>
  <c r="M686" i="3" s="1"/>
  <c r="N686" i="3" s="1"/>
  <c r="M680" i="3"/>
  <c r="N680" i="3" s="1"/>
  <c r="E683" i="3"/>
  <c r="H683" i="3" s="1"/>
  <c r="O683" i="3" s="1"/>
  <c r="P683" i="3" s="1"/>
  <c r="H680" i="3"/>
  <c r="E681" i="3"/>
  <c r="E682" i="3" s="1"/>
  <c r="H682" i="3" s="1"/>
  <c r="O682" i="3" s="1"/>
  <c r="P682" i="3" s="1"/>
  <c r="H664" i="3"/>
  <c r="M664" i="3"/>
  <c r="N664" i="3" s="1"/>
  <c r="H665" i="3"/>
  <c r="M665" i="3"/>
  <c r="N665" i="3" s="1"/>
  <c r="H657" i="3"/>
  <c r="E662" i="3"/>
  <c r="E663" i="3"/>
  <c r="M663" i="3" s="1"/>
  <c r="N663" i="3" s="1"/>
  <c r="M657" i="3"/>
  <c r="N657" i="3" s="1"/>
  <c r="E660" i="3"/>
  <c r="H660" i="3" s="1"/>
  <c r="O660" i="3" s="1"/>
  <c r="P660" i="3" s="1"/>
  <c r="E658" i="3"/>
  <c r="E659" i="3" s="1"/>
  <c r="H659" i="3" s="1"/>
  <c r="O659" i="3" s="1"/>
  <c r="P659" i="3" s="1"/>
  <c r="H631" i="3"/>
  <c r="O631" i="3" s="1"/>
  <c r="P631" i="3" s="1"/>
  <c r="M625" i="3"/>
  <c r="N625" i="3" s="1"/>
  <c r="O625" i="3" s="1"/>
  <c r="P625" i="3" s="1"/>
  <c r="E628" i="3"/>
  <c r="H628" i="3" s="1"/>
  <c r="O628" i="3" s="1"/>
  <c r="P628" i="3" s="1"/>
  <c r="H633" i="3"/>
  <c r="M633" i="3"/>
  <c r="N633" i="3" s="1"/>
  <c r="M630" i="3"/>
  <c r="N630" i="3" s="1"/>
  <c r="H630" i="3"/>
  <c r="H634" i="3"/>
  <c r="M634" i="3"/>
  <c r="N634" i="3" s="1"/>
  <c r="E626" i="3"/>
  <c r="E627" i="3" s="1"/>
  <c r="H627" i="3" s="1"/>
  <c r="O627" i="3" s="1"/>
  <c r="P627" i="3" s="1"/>
  <c r="E629" i="3"/>
  <c r="H629" i="3" s="1"/>
  <c r="O629" i="3" s="1"/>
  <c r="P629" i="3" s="1"/>
  <c r="H632" i="3"/>
  <c r="O632" i="3" s="1"/>
  <c r="P632" i="3" s="1"/>
  <c r="M568" i="3"/>
  <c r="N568" i="3" s="1"/>
  <c r="O568" i="3" s="1"/>
  <c r="P568" i="3" s="1"/>
  <c r="E571" i="3"/>
  <c r="H571" i="3" s="1"/>
  <c r="O571" i="3" s="1"/>
  <c r="P571" i="3" s="1"/>
  <c r="H574" i="3"/>
  <c r="O574" i="3" s="1"/>
  <c r="P574" i="3" s="1"/>
  <c r="H576" i="3"/>
  <c r="M576" i="3"/>
  <c r="N576" i="3" s="1"/>
  <c r="H573" i="3"/>
  <c r="M573" i="3"/>
  <c r="N573" i="3" s="1"/>
  <c r="H577" i="3"/>
  <c r="M577" i="3"/>
  <c r="N577" i="3" s="1"/>
  <c r="E569" i="3"/>
  <c r="E570" i="3" s="1"/>
  <c r="H570" i="3" s="1"/>
  <c r="O570" i="3" s="1"/>
  <c r="P570" i="3" s="1"/>
  <c r="E572" i="3"/>
  <c r="H572" i="3" s="1"/>
  <c r="O572" i="3" s="1"/>
  <c r="P572" i="3" s="1"/>
  <c r="H575" i="3"/>
  <c r="O575" i="3" s="1"/>
  <c r="P575" i="3" s="1"/>
  <c r="M361" i="3"/>
  <c r="N361" i="3" s="1"/>
  <c r="H361" i="3"/>
  <c r="H362" i="3"/>
  <c r="O362" i="3" s="1"/>
  <c r="P362" i="3" s="1"/>
  <c r="H356" i="3"/>
  <c r="E359" i="3"/>
  <c r="H359" i="3" s="1"/>
  <c r="O359" i="3" s="1"/>
  <c r="P359" i="3" s="1"/>
  <c r="M356" i="3"/>
  <c r="N356" i="3" s="1"/>
  <c r="E360" i="3"/>
  <c r="H360" i="3" s="1"/>
  <c r="O360" i="3" s="1"/>
  <c r="P360" i="3" s="1"/>
  <c r="E357" i="3"/>
  <c r="E358" i="3" s="1"/>
  <c r="H358" i="3" s="1"/>
  <c r="O358" i="3" s="1"/>
  <c r="P358" i="3" s="1"/>
  <c r="H365" i="3"/>
  <c r="M365" i="3"/>
  <c r="N365" i="3" s="1"/>
  <c r="H363" i="3"/>
  <c r="O363" i="3" s="1"/>
  <c r="P363" i="3" s="1"/>
  <c r="H1014" i="3"/>
  <c r="O1014" i="3" s="1"/>
  <c r="P1014" i="3" s="1"/>
  <c r="H1008" i="3"/>
  <c r="E1012" i="3"/>
  <c r="H1012" i="3" s="1"/>
  <c r="O1012" i="3" s="1"/>
  <c r="P1012" i="3" s="1"/>
  <c r="E1009" i="3"/>
  <c r="E1010" i="3" s="1"/>
  <c r="H1010" i="3" s="1"/>
  <c r="O1010" i="3" s="1"/>
  <c r="P1010" i="3" s="1"/>
  <c r="E1011" i="3"/>
  <c r="H1011" i="3" s="1"/>
  <c r="O1011" i="3" s="1"/>
  <c r="P1011" i="3" s="1"/>
  <c r="M1008" i="3"/>
  <c r="N1008" i="3" s="1"/>
  <c r="M1013" i="3"/>
  <c r="N1013" i="3" s="1"/>
  <c r="H1013" i="3"/>
  <c r="H1017" i="3"/>
  <c r="M1017" i="3"/>
  <c r="N1017" i="3" s="1"/>
  <c r="H1015" i="3"/>
  <c r="O1015" i="3" s="1"/>
  <c r="P1015" i="3" s="1"/>
  <c r="H344" i="3"/>
  <c r="M344" i="3"/>
  <c r="N344" i="3" s="1"/>
  <c r="H346" i="3"/>
  <c r="M346" i="3"/>
  <c r="N346" i="3" s="1"/>
  <c r="H337" i="3"/>
  <c r="M337" i="3"/>
  <c r="N337" i="3" s="1"/>
  <c r="E340" i="3"/>
  <c r="H340" i="3" s="1"/>
  <c r="O340" i="3" s="1"/>
  <c r="P340" i="3" s="1"/>
  <c r="E342" i="3"/>
  <c r="E343" i="3"/>
  <c r="M343" i="3" s="1"/>
  <c r="N343" i="3" s="1"/>
  <c r="E338" i="3"/>
  <c r="E339" i="3" s="1"/>
  <c r="H339" i="3" s="1"/>
  <c r="O339" i="3" s="1"/>
  <c r="P339" i="3" s="1"/>
  <c r="E606" i="3"/>
  <c r="H606" i="3" s="1"/>
  <c r="O606" i="3" s="1"/>
  <c r="P606" i="3" s="1"/>
  <c r="M600" i="3"/>
  <c r="N600" i="3" s="1"/>
  <c r="M601" i="3"/>
  <c r="N601" i="3" s="1"/>
  <c r="H609" i="3"/>
  <c r="M609" i="3"/>
  <c r="N609" i="3" s="1"/>
  <c r="H610" i="3"/>
  <c r="M610" i="3"/>
  <c r="N610" i="3" s="1"/>
  <c r="E602" i="3"/>
  <c r="E604" i="3" s="1"/>
  <c r="H604" i="3" s="1"/>
  <c r="O604" i="3" s="1"/>
  <c r="P604" i="3" s="1"/>
  <c r="E607" i="3"/>
  <c r="E608" i="3"/>
  <c r="M608" i="3" s="1"/>
  <c r="N608" i="3" s="1"/>
  <c r="E605" i="3"/>
  <c r="H605" i="3" s="1"/>
  <c r="O605" i="3" s="1"/>
  <c r="P605" i="3" s="1"/>
  <c r="H600" i="3"/>
  <c r="H601" i="3"/>
  <c r="H706" i="3"/>
  <c r="M706" i="3"/>
  <c r="N706" i="3" s="1"/>
  <c r="H707" i="3"/>
  <c r="M707" i="3"/>
  <c r="N707" i="3" s="1"/>
  <c r="H691" i="3"/>
  <c r="E704" i="3"/>
  <c r="E705" i="3"/>
  <c r="M705" i="3" s="1"/>
  <c r="N705" i="3" s="1"/>
  <c r="M691" i="3"/>
  <c r="N691" i="3" s="1"/>
  <c r="E694" i="3"/>
  <c r="H694" i="3" s="1"/>
  <c r="O694" i="3" s="1"/>
  <c r="P694" i="3" s="1"/>
  <c r="E692" i="3"/>
  <c r="E693" i="3" s="1"/>
  <c r="H693" i="3" s="1"/>
  <c r="O693" i="3" s="1"/>
  <c r="P693" i="3" s="1"/>
  <c r="E900" i="3"/>
  <c r="M898" i="3"/>
  <c r="N898" i="3" s="1"/>
  <c r="H333" i="3"/>
  <c r="O333" i="3" s="1"/>
  <c r="P333" i="3" s="1"/>
  <c r="H327" i="3"/>
  <c r="E331" i="3"/>
  <c r="H331" i="3" s="1"/>
  <c r="O331" i="3" s="1"/>
  <c r="P331" i="3" s="1"/>
  <c r="E328" i="3"/>
  <c r="E329" i="3" s="1"/>
  <c r="H329" i="3" s="1"/>
  <c r="O329" i="3" s="1"/>
  <c r="P329" i="3" s="1"/>
  <c r="E330" i="3"/>
  <c r="H330" i="3" s="1"/>
  <c r="O330" i="3" s="1"/>
  <c r="P330" i="3" s="1"/>
  <c r="M327" i="3"/>
  <c r="N327" i="3" s="1"/>
  <c r="M332" i="3"/>
  <c r="N332" i="3" s="1"/>
  <c r="H332" i="3"/>
  <c r="H335" i="3"/>
  <c r="M335" i="3"/>
  <c r="N335" i="3" s="1"/>
  <c r="M334" i="3"/>
  <c r="N334" i="3" s="1"/>
  <c r="O334" i="3" s="1"/>
  <c r="P334" i="3" s="1"/>
  <c r="M897" i="3"/>
  <c r="N897" i="3" s="1"/>
  <c r="H906" i="3"/>
  <c r="M906" i="3"/>
  <c r="N906" i="3" s="1"/>
  <c r="H907" i="3"/>
  <c r="M907" i="3"/>
  <c r="N907" i="3" s="1"/>
  <c r="H908" i="3"/>
  <c r="M908" i="3"/>
  <c r="N908" i="3" s="1"/>
  <c r="E899" i="3"/>
  <c r="E901" i="3" s="1"/>
  <c r="H901" i="3" s="1"/>
  <c r="O901" i="3" s="1"/>
  <c r="P901" i="3" s="1"/>
  <c r="E904" i="3"/>
  <c r="E905" i="3"/>
  <c r="M905" i="3" s="1"/>
  <c r="N905" i="3" s="1"/>
  <c r="E902" i="3"/>
  <c r="H902" i="3" s="1"/>
  <c r="O902" i="3" s="1"/>
  <c r="P902" i="3" s="1"/>
  <c r="H897" i="3"/>
  <c r="H898" i="3"/>
  <c r="H622" i="3"/>
  <c r="M622" i="3"/>
  <c r="N622" i="3" s="1"/>
  <c r="M613" i="3"/>
  <c r="N613" i="3" s="1"/>
  <c r="E618" i="3"/>
  <c r="H618" i="3" s="1"/>
  <c r="O618" i="3" s="1"/>
  <c r="P618" i="3" s="1"/>
  <c r="M612" i="3"/>
  <c r="N612" i="3" s="1"/>
  <c r="H621" i="3"/>
  <c r="M621" i="3"/>
  <c r="N621" i="3" s="1"/>
  <c r="H623" i="3"/>
  <c r="M623" i="3"/>
  <c r="N623" i="3" s="1"/>
  <c r="E614" i="3"/>
  <c r="E616" i="3" s="1"/>
  <c r="H616" i="3" s="1"/>
  <c r="O616" i="3" s="1"/>
  <c r="P616" i="3" s="1"/>
  <c r="E619" i="3"/>
  <c r="E620" i="3"/>
  <c r="M620" i="3" s="1"/>
  <c r="N620" i="3" s="1"/>
  <c r="E617" i="3"/>
  <c r="H617" i="3" s="1"/>
  <c r="O617" i="3" s="1"/>
  <c r="P617" i="3" s="1"/>
  <c r="H612" i="3"/>
  <c r="H613" i="3"/>
  <c r="O613" i="3" s="1"/>
  <c r="P613" i="3" s="1"/>
  <c r="H839" i="3"/>
  <c r="M839" i="3"/>
  <c r="N839" i="3" s="1"/>
  <c r="H840" i="3"/>
  <c r="M840" i="3"/>
  <c r="N840" i="3" s="1"/>
  <c r="H841" i="3"/>
  <c r="M841" i="3"/>
  <c r="N841" i="3" s="1"/>
  <c r="H832" i="3"/>
  <c r="E837" i="3"/>
  <c r="E838" i="3"/>
  <c r="M838" i="3" s="1"/>
  <c r="N838" i="3" s="1"/>
  <c r="M832" i="3"/>
  <c r="N832" i="3" s="1"/>
  <c r="E835" i="3"/>
  <c r="H835" i="3" s="1"/>
  <c r="O835" i="3" s="1"/>
  <c r="P835" i="3" s="1"/>
  <c r="E833" i="3"/>
  <c r="E834" i="3" s="1"/>
  <c r="H834" i="3" s="1"/>
  <c r="O834" i="3" s="1"/>
  <c r="P834" i="3" s="1"/>
  <c r="M231" i="3"/>
  <c r="N231" i="3" s="1"/>
  <c r="H231" i="3"/>
  <c r="M232" i="3"/>
  <c r="N232" i="3" s="1"/>
  <c r="H232" i="3"/>
  <c r="H229" i="3"/>
  <c r="O229" i="3" s="1"/>
  <c r="P229" i="3" s="1"/>
  <c r="H223" i="3"/>
  <c r="M223" i="3"/>
  <c r="N223" i="3" s="1"/>
  <c r="E226" i="3"/>
  <c r="H226" i="3" s="1"/>
  <c r="O226" i="3" s="1"/>
  <c r="P226" i="3" s="1"/>
  <c r="H228" i="3"/>
  <c r="O228" i="3" s="1"/>
  <c r="P228" i="3" s="1"/>
  <c r="E230" i="3"/>
  <c r="E224" i="3"/>
  <c r="E225" i="3" s="1"/>
  <c r="H225" i="3" s="1"/>
  <c r="O225" i="3" s="1"/>
  <c r="P225" i="3" s="1"/>
  <c r="E546" i="3"/>
  <c r="H544" i="3"/>
  <c r="M544" i="3"/>
  <c r="N544" i="3" s="1"/>
  <c r="H552" i="3"/>
  <c r="M552" i="3"/>
  <c r="N552" i="3" s="1"/>
  <c r="E549" i="3"/>
  <c r="H549" i="3" s="1"/>
  <c r="O549" i="3" s="1"/>
  <c r="P549" i="3" s="1"/>
  <c r="H543" i="3"/>
  <c r="M543" i="3"/>
  <c r="N543" i="3" s="1"/>
  <c r="E548" i="3"/>
  <c r="H548" i="3" s="1"/>
  <c r="O548" i="3" s="1"/>
  <c r="P548" i="3" s="1"/>
  <c r="E545" i="3"/>
  <c r="E547" i="3" s="1"/>
  <c r="H547" i="3" s="1"/>
  <c r="O547" i="3" s="1"/>
  <c r="P547" i="3" s="1"/>
  <c r="H554" i="3"/>
  <c r="M554" i="3"/>
  <c r="N554" i="3" s="1"/>
  <c r="E550" i="3"/>
  <c r="E551" i="3"/>
  <c r="H793" i="3"/>
  <c r="M793" i="3"/>
  <c r="N793" i="3" s="1"/>
  <c r="H795" i="3"/>
  <c r="M795" i="3"/>
  <c r="N795" i="3" s="1"/>
  <c r="H786" i="3"/>
  <c r="E791" i="3"/>
  <c r="E792" i="3"/>
  <c r="M792" i="3" s="1"/>
  <c r="N792" i="3" s="1"/>
  <c r="M786" i="3"/>
  <c r="N786" i="3" s="1"/>
  <c r="E789" i="3"/>
  <c r="H789" i="3" s="1"/>
  <c r="O789" i="3" s="1"/>
  <c r="P789" i="3" s="1"/>
  <c r="E787" i="3"/>
  <c r="E788" i="3" s="1"/>
  <c r="H788" i="3" s="1"/>
  <c r="O788" i="3" s="1"/>
  <c r="P788" i="3" s="1"/>
  <c r="H454" i="3"/>
  <c r="M454" i="3"/>
  <c r="N454" i="3" s="1"/>
  <c r="H456" i="3"/>
  <c r="M456" i="3"/>
  <c r="N456" i="3" s="1"/>
  <c r="H447" i="3"/>
  <c r="E452" i="3"/>
  <c r="E453" i="3"/>
  <c r="M453" i="3" s="1"/>
  <c r="N453" i="3" s="1"/>
  <c r="M447" i="3"/>
  <c r="N447" i="3" s="1"/>
  <c r="E450" i="3"/>
  <c r="H450" i="3" s="1"/>
  <c r="O450" i="3" s="1"/>
  <c r="P450" i="3" s="1"/>
  <c r="E448" i="3"/>
  <c r="E449" i="3" s="1"/>
  <c r="H449" i="3" s="1"/>
  <c r="O449" i="3" s="1"/>
  <c r="P449" i="3" s="1"/>
  <c r="H163" i="3"/>
  <c r="M163" i="3"/>
  <c r="N163" i="3" s="1"/>
  <c r="H165" i="3"/>
  <c r="M165" i="3"/>
  <c r="N165" i="3" s="1"/>
  <c r="H156" i="3"/>
  <c r="E161" i="3"/>
  <c r="E162" i="3"/>
  <c r="M162" i="3" s="1"/>
  <c r="N162" i="3" s="1"/>
  <c r="M156" i="3"/>
  <c r="N156" i="3" s="1"/>
  <c r="E159" i="3"/>
  <c r="H159" i="3" s="1"/>
  <c r="O159" i="3" s="1"/>
  <c r="P159" i="3" s="1"/>
  <c r="E157" i="3"/>
  <c r="E158" i="3" s="1"/>
  <c r="H158" i="3" s="1"/>
  <c r="O158" i="3" s="1"/>
  <c r="P158" i="3" s="1"/>
  <c r="M1019" i="3"/>
  <c r="N1019" i="3" s="1"/>
  <c r="O1019" i="3" s="1"/>
  <c r="P1019" i="3" s="1"/>
  <c r="E1022" i="3"/>
  <c r="H1022" i="3" s="1"/>
  <c r="O1022" i="3" s="1"/>
  <c r="P1022" i="3" s="1"/>
  <c r="H1025" i="3"/>
  <c r="O1025" i="3" s="1"/>
  <c r="P1025" i="3" s="1"/>
  <c r="H1027" i="3"/>
  <c r="M1027" i="3"/>
  <c r="N1027" i="3" s="1"/>
  <c r="H1024" i="3"/>
  <c r="M1024" i="3"/>
  <c r="N1024" i="3" s="1"/>
  <c r="H1028" i="3"/>
  <c r="M1028" i="3"/>
  <c r="N1028" i="3" s="1"/>
  <c r="M930" i="3"/>
  <c r="N930" i="3" s="1"/>
  <c r="O930" i="3" s="1"/>
  <c r="P930" i="3" s="1"/>
  <c r="E933" i="3"/>
  <c r="H933" i="3" s="1"/>
  <c r="O933" i="3" s="1"/>
  <c r="P933" i="3" s="1"/>
  <c r="E1020" i="3"/>
  <c r="E1021" i="3" s="1"/>
  <c r="H1021" i="3" s="1"/>
  <c r="O1021" i="3" s="1"/>
  <c r="P1021" i="3" s="1"/>
  <c r="E1023" i="3"/>
  <c r="H1023" i="3" s="1"/>
  <c r="O1023" i="3" s="1"/>
  <c r="P1023" i="3" s="1"/>
  <c r="H1026" i="3"/>
  <c r="O1026" i="3" s="1"/>
  <c r="P1026" i="3" s="1"/>
  <c r="H936" i="3"/>
  <c r="O936" i="3" s="1"/>
  <c r="P936" i="3" s="1"/>
  <c r="H938" i="3"/>
  <c r="M938" i="3"/>
  <c r="N938" i="3" s="1"/>
  <c r="M935" i="3"/>
  <c r="N935" i="3" s="1"/>
  <c r="H935" i="3"/>
  <c r="H939" i="3"/>
  <c r="M939" i="3"/>
  <c r="N939" i="3" s="1"/>
  <c r="M856" i="3"/>
  <c r="N856" i="3" s="1"/>
  <c r="O856" i="3" s="1"/>
  <c r="P856" i="3" s="1"/>
  <c r="E859" i="3"/>
  <c r="H859" i="3" s="1"/>
  <c r="O859" i="3" s="1"/>
  <c r="P859" i="3" s="1"/>
  <c r="H862" i="3"/>
  <c r="O862" i="3" s="1"/>
  <c r="P862" i="3" s="1"/>
  <c r="E931" i="3"/>
  <c r="E932" i="3" s="1"/>
  <c r="H932" i="3" s="1"/>
  <c r="O932" i="3" s="1"/>
  <c r="P932" i="3" s="1"/>
  <c r="E934" i="3"/>
  <c r="H934" i="3" s="1"/>
  <c r="O934" i="3" s="1"/>
  <c r="P934" i="3" s="1"/>
  <c r="H937" i="3"/>
  <c r="O937" i="3" s="1"/>
  <c r="P937" i="3" s="1"/>
  <c r="H861" i="3"/>
  <c r="M861" i="3"/>
  <c r="N861" i="3" s="1"/>
  <c r="H864" i="3"/>
  <c r="M864" i="3"/>
  <c r="N864" i="3" s="1"/>
  <c r="H865" i="3"/>
  <c r="M865" i="3"/>
  <c r="N865" i="3" s="1"/>
  <c r="M762" i="3"/>
  <c r="N762" i="3" s="1"/>
  <c r="O762" i="3" s="1"/>
  <c r="P762" i="3" s="1"/>
  <c r="E765" i="3"/>
  <c r="H765" i="3" s="1"/>
  <c r="O765" i="3" s="1"/>
  <c r="P765" i="3" s="1"/>
  <c r="H768" i="3"/>
  <c r="O768" i="3" s="1"/>
  <c r="P768" i="3" s="1"/>
  <c r="E857" i="3"/>
  <c r="E858" i="3" s="1"/>
  <c r="H858" i="3" s="1"/>
  <c r="O858" i="3" s="1"/>
  <c r="P858" i="3" s="1"/>
  <c r="E860" i="3"/>
  <c r="H860" i="3" s="1"/>
  <c r="O860" i="3" s="1"/>
  <c r="P860" i="3" s="1"/>
  <c r="H863" i="3"/>
  <c r="O863" i="3" s="1"/>
  <c r="P863" i="3" s="1"/>
  <c r="H770" i="3"/>
  <c r="M770" i="3"/>
  <c r="N770" i="3" s="1"/>
  <c r="H767" i="3"/>
  <c r="M767" i="3"/>
  <c r="N767" i="3" s="1"/>
  <c r="H771" i="3"/>
  <c r="M771" i="3"/>
  <c r="N771" i="3" s="1"/>
  <c r="E763" i="3"/>
  <c r="E764" i="3" s="1"/>
  <c r="H764" i="3" s="1"/>
  <c r="O764" i="3" s="1"/>
  <c r="P764" i="3" s="1"/>
  <c r="E766" i="3"/>
  <c r="H766" i="3" s="1"/>
  <c r="O766" i="3" s="1"/>
  <c r="P766" i="3" s="1"/>
  <c r="H769" i="3"/>
  <c r="O769" i="3" s="1"/>
  <c r="P769" i="3" s="1"/>
  <c r="H314" i="3"/>
  <c r="M314" i="3"/>
  <c r="N314" i="3" s="1"/>
  <c r="H322" i="3"/>
  <c r="O322" i="3" s="1"/>
  <c r="P322" i="3" s="1"/>
  <c r="H313" i="3"/>
  <c r="M313" i="3"/>
  <c r="N313" i="3" s="1"/>
  <c r="H316" i="3"/>
  <c r="M316" i="3"/>
  <c r="N316" i="3" s="1"/>
  <c r="E320" i="3"/>
  <c r="H320" i="3" s="1"/>
  <c r="O320" i="3" s="1"/>
  <c r="P320" i="3" s="1"/>
  <c r="E317" i="3"/>
  <c r="E318" i="3" s="1"/>
  <c r="H318" i="3" s="1"/>
  <c r="O318" i="3" s="1"/>
  <c r="P318" i="3" s="1"/>
  <c r="E319" i="3"/>
  <c r="H319" i="3" s="1"/>
  <c r="O319" i="3" s="1"/>
  <c r="P319" i="3" s="1"/>
  <c r="H324" i="3"/>
  <c r="M324" i="3"/>
  <c r="N324" i="3" s="1"/>
  <c r="M321" i="3"/>
  <c r="N321" i="3" s="1"/>
  <c r="H321" i="3"/>
  <c r="H325" i="3"/>
  <c r="M325" i="3"/>
  <c r="N325" i="3" s="1"/>
  <c r="M305" i="3"/>
  <c r="N305" i="3" s="1"/>
  <c r="O305" i="3" s="1"/>
  <c r="P305" i="3" s="1"/>
  <c r="E308" i="3"/>
  <c r="H308" i="3" s="1"/>
  <c r="O308" i="3" s="1"/>
  <c r="P308" i="3" s="1"/>
  <c r="H323" i="3"/>
  <c r="O323" i="3" s="1"/>
  <c r="P323" i="3" s="1"/>
  <c r="H311" i="3"/>
  <c r="O311" i="3" s="1"/>
  <c r="P311" i="3" s="1"/>
  <c r="M310" i="3"/>
  <c r="N310" i="3" s="1"/>
  <c r="H310" i="3"/>
  <c r="E306" i="3"/>
  <c r="E307" i="3" s="1"/>
  <c r="H307" i="3" s="1"/>
  <c r="O307" i="3" s="1"/>
  <c r="P307" i="3" s="1"/>
  <c r="E309" i="3"/>
  <c r="H309" i="3" s="1"/>
  <c r="O309" i="3" s="1"/>
  <c r="P309" i="3" s="1"/>
  <c r="H312" i="3"/>
  <c r="O312" i="3" s="1"/>
  <c r="P312" i="3" s="1"/>
  <c r="H259" i="3"/>
  <c r="O259" i="3" s="1"/>
  <c r="P259" i="3" s="1"/>
  <c r="H253" i="3"/>
  <c r="E257" i="3"/>
  <c r="H257" i="3" s="1"/>
  <c r="O257" i="3" s="1"/>
  <c r="P257" i="3" s="1"/>
  <c r="E254" i="3"/>
  <c r="E255" i="3" s="1"/>
  <c r="H255" i="3" s="1"/>
  <c r="O255" i="3" s="1"/>
  <c r="P255" i="3" s="1"/>
  <c r="E256" i="3"/>
  <c r="H256" i="3" s="1"/>
  <c r="O256" i="3" s="1"/>
  <c r="P256" i="3" s="1"/>
  <c r="M253" i="3"/>
  <c r="N253" i="3" s="1"/>
  <c r="H261" i="3"/>
  <c r="M261" i="3"/>
  <c r="N261" i="3" s="1"/>
  <c r="M258" i="3"/>
  <c r="N258" i="3" s="1"/>
  <c r="H258" i="3"/>
  <c r="H262" i="3"/>
  <c r="M262" i="3"/>
  <c r="N262" i="3" s="1"/>
  <c r="M242" i="3"/>
  <c r="N242" i="3" s="1"/>
  <c r="O242" i="3" s="1"/>
  <c r="P242" i="3" s="1"/>
  <c r="E245" i="3"/>
  <c r="H245" i="3" s="1"/>
  <c r="O245" i="3" s="1"/>
  <c r="P245" i="3" s="1"/>
  <c r="H260" i="3"/>
  <c r="O260" i="3" s="1"/>
  <c r="P260" i="3" s="1"/>
  <c r="H248" i="3"/>
  <c r="O248" i="3" s="1"/>
  <c r="P248" i="3" s="1"/>
  <c r="H250" i="3"/>
  <c r="M250" i="3"/>
  <c r="N250" i="3" s="1"/>
  <c r="H247" i="3"/>
  <c r="M247" i="3"/>
  <c r="N247" i="3" s="1"/>
  <c r="H251" i="3"/>
  <c r="M251" i="3"/>
  <c r="N251" i="3" s="1"/>
  <c r="E243" i="3"/>
  <c r="E244" i="3" s="1"/>
  <c r="H244" i="3" s="1"/>
  <c r="O244" i="3" s="1"/>
  <c r="P244" i="3" s="1"/>
  <c r="E246" i="3"/>
  <c r="H246" i="3" s="1"/>
  <c r="O246" i="3" s="1"/>
  <c r="P246" i="3" s="1"/>
  <c r="H249" i="3"/>
  <c r="O249" i="3" s="1"/>
  <c r="P249" i="3" s="1"/>
  <c r="H129" i="3"/>
  <c r="M129" i="3"/>
  <c r="N129" i="3" s="1"/>
  <c r="H128" i="3"/>
  <c r="M128" i="3"/>
  <c r="N128" i="3" s="1"/>
  <c r="H130" i="3"/>
  <c r="M130" i="3"/>
  <c r="N130" i="3" s="1"/>
  <c r="H113" i="3"/>
  <c r="E118" i="3"/>
  <c r="E127" i="3"/>
  <c r="M127" i="3" s="1"/>
  <c r="N127" i="3" s="1"/>
  <c r="M113" i="3"/>
  <c r="N113" i="3" s="1"/>
  <c r="E116" i="3"/>
  <c r="H116" i="3" s="1"/>
  <c r="O116" i="3" s="1"/>
  <c r="P116" i="3" s="1"/>
  <c r="E114" i="3"/>
  <c r="E115" i="3" s="1"/>
  <c r="H115" i="3" s="1"/>
  <c r="O115" i="3" s="1"/>
  <c r="P115" i="3" s="1"/>
  <c r="H46" i="3"/>
  <c r="M46" i="3"/>
  <c r="N46" i="3" s="1"/>
  <c r="H37" i="3"/>
  <c r="E42" i="3"/>
  <c r="M37" i="3"/>
  <c r="N37" i="3" s="1"/>
  <c r="E40" i="3"/>
  <c r="H40" i="3" s="1"/>
  <c r="O40" i="3" s="1"/>
  <c r="P40" i="3" s="1"/>
  <c r="E38" i="3"/>
  <c r="E39" i="3" s="1"/>
  <c r="H39" i="3" s="1"/>
  <c r="O39" i="3" s="1"/>
  <c r="P39" i="3" s="1"/>
  <c r="H991" i="3"/>
  <c r="M991" i="3"/>
  <c r="N991" i="3" s="1"/>
  <c r="H993" i="3"/>
  <c r="M993" i="3"/>
  <c r="N993" i="3" s="1"/>
  <c r="E989" i="3"/>
  <c r="E990" i="3"/>
  <c r="M990" i="3" s="1"/>
  <c r="N990" i="3" s="1"/>
  <c r="H1004" i="3"/>
  <c r="M1004" i="3"/>
  <c r="N1004" i="3" s="1"/>
  <c r="E998" i="3"/>
  <c r="H996" i="3"/>
  <c r="M996" i="3"/>
  <c r="N996" i="3" s="1"/>
  <c r="E1001" i="3"/>
  <c r="H1001" i="3" s="1"/>
  <c r="O1001" i="3" s="1"/>
  <c r="P1001" i="3" s="1"/>
  <c r="H995" i="3"/>
  <c r="E997" i="3"/>
  <c r="E999" i="3" s="1"/>
  <c r="H999" i="3" s="1"/>
  <c r="O999" i="3" s="1"/>
  <c r="P999" i="3" s="1"/>
  <c r="M995" i="3"/>
  <c r="N995" i="3" s="1"/>
  <c r="E1000" i="3"/>
  <c r="H1000" i="3" s="1"/>
  <c r="O1000" i="3" s="1"/>
  <c r="P1000" i="3" s="1"/>
  <c r="H1006" i="3"/>
  <c r="M1006" i="3"/>
  <c r="N1006" i="3" s="1"/>
  <c r="E1002" i="3"/>
  <c r="E1003" i="3"/>
  <c r="M1003" i="3" s="1"/>
  <c r="N1003" i="3" s="1"/>
  <c r="E846" i="3"/>
  <c r="M844" i="3"/>
  <c r="N844" i="3" s="1"/>
  <c r="M843" i="3"/>
  <c r="N843" i="3" s="1"/>
  <c r="H852" i="3"/>
  <c r="M852" i="3"/>
  <c r="N852" i="3" s="1"/>
  <c r="H854" i="3"/>
  <c r="M854" i="3"/>
  <c r="N854" i="3" s="1"/>
  <c r="E845" i="3"/>
  <c r="E847" i="3" s="1"/>
  <c r="H847" i="3" s="1"/>
  <c r="O847" i="3" s="1"/>
  <c r="P847" i="3" s="1"/>
  <c r="E850" i="3"/>
  <c r="E851" i="3"/>
  <c r="M851" i="3" s="1"/>
  <c r="N851" i="3" s="1"/>
  <c r="E848" i="3"/>
  <c r="H848" i="3" s="1"/>
  <c r="O848" i="3" s="1"/>
  <c r="P848" i="3" s="1"/>
  <c r="M588" i="3"/>
  <c r="N588" i="3" s="1"/>
  <c r="H843" i="3"/>
  <c r="H844" i="3"/>
  <c r="E647" i="3"/>
  <c r="H645" i="3"/>
  <c r="M645" i="3"/>
  <c r="N645" i="3" s="1"/>
  <c r="H653" i="3"/>
  <c r="M653" i="3"/>
  <c r="N653" i="3" s="1"/>
  <c r="E650" i="3"/>
  <c r="H650" i="3" s="1"/>
  <c r="O650" i="3" s="1"/>
  <c r="P650" i="3" s="1"/>
  <c r="H636" i="3"/>
  <c r="E649" i="3"/>
  <c r="H649" i="3" s="1"/>
  <c r="O649" i="3" s="1"/>
  <c r="P649" i="3" s="1"/>
  <c r="E646" i="3"/>
  <c r="E648" i="3" s="1"/>
  <c r="H648" i="3" s="1"/>
  <c r="O648" i="3" s="1"/>
  <c r="P648" i="3" s="1"/>
  <c r="M636" i="3"/>
  <c r="N636" i="3" s="1"/>
  <c r="H655" i="3"/>
  <c r="M655" i="3"/>
  <c r="N655" i="3" s="1"/>
  <c r="M587" i="3"/>
  <c r="N587" i="3" s="1"/>
  <c r="E651" i="3"/>
  <c r="E652" i="3"/>
  <c r="M652" i="3" s="1"/>
  <c r="N652" i="3" s="1"/>
  <c r="H596" i="3"/>
  <c r="M596" i="3"/>
  <c r="N596" i="3" s="1"/>
  <c r="E415" i="3"/>
  <c r="M413" i="3"/>
  <c r="N413" i="3" s="1"/>
  <c r="H598" i="3"/>
  <c r="M598" i="3"/>
  <c r="N598" i="3" s="1"/>
  <c r="M404" i="3"/>
  <c r="N404" i="3" s="1"/>
  <c r="E589" i="3"/>
  <c r="E591" i="3" s="1"/>
  <c r="H591" i="3" s="1"/>
  <c r="O591" i="3" s="1"/>
  <c r="P591" i="3" s="1"/>
  <c r="E594" i="3"/>
  <c r="E595" i="3"/>
  <c r="M595" i="3" s="1"/>
  <c r="N595" i="3" s="1"/>
  <c r="E592" i="3"/>
  <c r="H592" i="3" s="1"/>
  <c r="O592" i="3" s="1"/>
  <c r="P592" i="3" s="1"/>
  <c r="M368" i="3"/>
  <c r="N368" i="3" s="1"/>
  <c r="H587" i="3"/>
  <c r="H588" i="3"/>
  <c r="H421" i="3"/>
  <c r="M421" i="3"/>
  <c r="N421" i="3" s="1"/>
  <c r="H423" i="3"/>
  <c r="M423" i="3"/>
  <c r="N423" i="3" s="1"/>
  <c r="M367" i="3"/>
  <c r="N367" i="3" s="1"/>
  <c r="E414" i="3"/>
  <c r="E416" i="3" s="1"/>
  <c r="H416" i="3" s="1"/>
  <c r="O416" i="3" s="1"/>
  <c r="P416" i="3" s="1"/>
  <c r="E419" i="3"/>
  <c r="E420" i="3"/>
  <c r="M420" i="3" s="1"/>
  <c r="N420" i="3" s="1"/>
  <c r="E417" i="3"/>
  <c r="H417" i="3" s="1"/>
  <c r="O417" i="3" s="1"/>
  <c r="P417" i="3" s="1"/>
  <c r="H404" i="3"/>
  <c r="H413" i="3"/>
  <c r="H376" i="3"/>
  <c r="M376" i="3"/>
  <c r="N376" i="3" s="1"/>
  <c r="H378" i="3"/>
  <c r="M378" i="3"/>
  <c r="N378" i="3" s="1"/>
  <c r="E369" i="3"/>
  <c r="E371" i="3" s="1"/>
  <c r="H371" i="3" s="1"/>
  <c r="O371" i="3" s="1"/>
  <c r="P371" i="3" s="1"/>
  <c r="E374" i="3"/>
  <c r="E375" i="3"/>
  <c r="M375" i="3" s="1"/>
  <c r="N375" i="3" s="1"/>
  <c r="E372" i="3"/>
  <c r="H372" i="3" s="1"/>
  <c r="O372" i="3" s="1"/>
  <c r="P372" i="3" s="1"/>
  <c r="H367" i="3"/>
  <c r="H368" i="3"/>
  <c r="E138" i="3"/>
  <c r="H138" i="3" s="1"/>
  <c r="O138" i="3" s="1"/>
  <c r="P138" i="3" s="1"/>
  <c r="H132" i="3"/>
  <c r="E134" i="3"/>
  <c r="E136" i="3" s="1"/>
  <c r="H136" i="3" s="1"/>
  <c r="O136" i="3" s="1"/>
  <c r="P136" i="3" s="1"/>
  <c r="M132" i="3"/>
  <c r="N132" i="3" s="1"/>
  <c r="E137" i="3"/>
  <c r="H137" i="3" s="1"/>
  <c r="O137" i="3" s="1"/>
  <c r="P137" i="3" s="1"/>
  <c r="H141" i="3"/>
  <c r="M141" i="3"/>
  <c r="N141" i="3" s="1"/>
  <c r="E135" i="3"/>
  <c r="H133" i="3"/>
  <c r="M133" i="3"/>
  <c r="N133" i="3" s="1"/>
  <c r="H143" i="3"/>
  <c r="M143" i="3"/>
  <c r="N143" i="3" s="1"/>
  <c r="E139" i="3"/>
  <c r="E140" i="3"/>
  <c r="M140" i="3" s="1"/>
  <c r="N140" i="3" s="1"/>
  <c r="H750" i="3"/>
  <c r="M750" i="3"/>
  <c r="N750" i="3" s="1"/>
  <c r="H752" i="3"/>
  <c r="M752" i="3"/>
  <c r="N752" i="3" s="1"/>
  <c r="H743" i="3"/>
  <c r="E748" i="3"/>
  <c r="E749" i="3"/>
  <c r="M749" i="3" s="1"/>
  <c r="N749" i="3" s="1"/>
  <c r="M743" i="3"/>
  <c r="N743" i="3" s="1"/>
  <c r="E746" i="3"/>
  <c r="H746" i="3" s="1"/>
  <c r="O746" i="3" s="1"/>
  <c r="P746" i="3" s="1"/>
  <c r="E744" i="3"/>
  <c r="E745" i="3" s="1"/>
  <c r="H745" i="3" s="1"/>
  <c r="O745" i="3" s="1"/>
  <c r="P745" i="3" s="1"/>
  <c r="H301" i="3"/>
  <c r="M301" i="3"/>
  <c r="N301" i="3" s="1"/>
  <c r="H303" i="3"/>
  <c r="M303" i="3"/>
  <c r="N303" i="3" s="1"/>
  <c r="H286" i="3"/>
  <c r="E291" i="3"/>
  <c r="E300" i="3"/>
  <c r="M300" i="3" s="1"/>
  <c r="N300" i="3" s="1"/>
  <c r="M286" i="3"/>
  <c r="N286" i="3" s="1"/>
  <c r="E289" i="3"/>
  <c r="H289" i="3" s="1"/>
  <c r="O289" i="3" s="1"/>
  <c r="P289" i="3" s="1"/>
  <c r="E287" i="3"/>
  <c r="E288" i="3" s="1"/>
  <c r="H288" i="3" s="1"/>
  <c r="O288" i="3" s="1"/>
  <c r="P288" i="3" s="1"/>
  <c r="H282" i="3"/>
  <c r="M282" i="3"/>
  <c r="N282" i="3" s="1"/>
  <c r="H284" i="3"/>
  <c r="M284" i="3"/>
  <c r="N284" i="3" s="1"/>
  <c r="H275" i="3"/>
  <c r="E280" i="3"/>
  <c r="E281" i="3"/>
  <c r="M281" i="3" s="1"/>
  <c r="N281" i="3" s="1"/>
  <c r="M275" i="3"/>
  <c r="N275" i="3" s="1"/>
  <c r="E278" i="3"/>
  <c r="H278" i="3" s="1"/>
  <c r="O278" i="3" s="1"/>
  <c r="P278" i="3" s="1"/>
  <c r="E276" i="3"/>
  <c r="E277" i="3" s="1"/>
  <c r="H277" i="3" s="1"/>
  <c r="O277" i="3" s="1"/>
  <c r="P277" i="3" s="1"/>
  <c r="H271" i="3"/>
  <c r="M271" i="3"/>
  <c r="N271" i="3" s="1"/>
  <c r="H273" i="3"/>
  <c r="M273" i="3"/>
  <c r="N273" i="3" s="1"/>
  <c r="H264" i="3"/>
  <c r="E269" i="3"/>
  <c r="E270" i="3"/>
  <c r="M270" i="3" s="1"/>
  <c r="N270" i="3" s="1"/>
  <c r="M264" i="3"/>
  <c r="N264" i="3" s="1"/>
  <c r="E267" i="3"/>
  <c r="H267" i="3" s="1"/>
  <c r="O267" i="3" s="1"/>
  <c r="P267" i="3" s="1"/>
  <c r="E265" i="3"/>
  <c r="E266" i="3" s="1"/>
  <c r="H266" i="3" s="1"/>
  <c r="O266" i="3" s="1"/>
  <c r="P266" i="3" s="1"/>
  <c r="M56" i="3"/>
  <c r="N56" i="3" s="1"/>
  <c r="O56" i="3" s="1"/>
  <c r="P56" i="3" s="1"/>
  <c r="H55" i="3"/>
  <c r="M55" i="3"/>
  <c r="N55" i="3" s="1"/>
  <c r="H57" i="3"/>
  <c r="M57" i="3"/>
  <c r="N57" i="3" s="1"/>
  <c r="H48" i="3"/>
  <c r="E53" i="3"/>
  <c r="E54" i="3"/>
  <c r="M54" i="3" s="1"/>
  <c r="N54" i="3" s="1"/>
  <c r="M48" i="3"/>
  <c r="N48" i="3" s="1"/>
  <c r="E51" i="3"/>
  <c r="H51" i="3" s="1"/>
  <c r="O51" i="3" s="1"/>
  <c r="P51" i="3" s="1"/>
  <c r="E49" i="3"/>
  <c r="E50" i="3" s="1"/>
  <c r="H50" i="3" s="1"/>
  <c r="O50" i="3" s="1"/>
  <c r="P50" i="3" s="1"/>
  <c r="E966" i="3"/>
  <c r="M964" i="3"/>
  <c r="N964" i="3" s="1"/>
  <c r="E776" i="3"/>
  <c r="M774" i="3"/>
  <c r="N774" i="3" s="1"/>
  <c r="M963" i="3"/>
  <c r="N963" i="3" s="1"/>
  <c r="H972" i="3"/>
  <c r="M972" i="3"/>
  <c r="N972" i="3" s="1"/>
  <c r="H974" i="3"/>
  <c r="M974" i="3"/>
  <c r="N974" i="3" s="1"/>
  <c r="M773" i="3"/>
  <c r="N773" i="3" s="1"/>
  <c r="E965" i="3"/>
  <c r="E967" i="3" s="1"/>
  <c r="H967" i="3" s="1"/>
  <c r="O967" i="3" s="1"/>
  <c r="P967" i="3" s="1"/>
  <c r="E970" i="3"/>
  <c r="E971" i="3"/>
  <c r="M971" i="3" s="1"/>
  <c r="N971" i="3" s="1"/>
  <c r="E968" i="3"/>
  <c r="H968" i="3" s="1"/>
  <c r="O968" i="3" s="1"/>
  <c r="P968" i="3" s="1"/>
  <c r="H963" i="3"/>
  <c r="H964" i="3"/>
  <c r="H782" i="3"/>
  <c r="M782" i="3"/>
  <c r="N782" i="3" s="1"/>
  <c r="H784" i="3"/>
  <c r="M784" i="3"/>
  <c r="N784" i="3" s="1"/>
  <c r="E775" i="3"/>
  <c r="E777" i="3" s="1"/>
  <c r="H777" i="3" s="1"/>
  <c r="O777" i="3" s="1"/>
  <c r="P777" i="3" s="1"/>
  <c r="E780" i="3"/>
  <c r="E781" i="3"/>
  <c r="M781" i="3" s="1"/>
  <c r="N781" i="3" s="1"/>
  <c r="E778" i="3"/>
  <c r="H778" i="3" s="1"/>
  <c r="O778" i="3" s="1"/>
  <c r="P778" i="3" s="1"/>
  <c r="H773" i="3"/>
  <c r="H774" i="3"/>
  <c r="H400" i="3"/>
  <c r="M400" i="3"/>
  <c r="N400" i="3" s="1"/>
  <c r="E394" i="3"/>
  <c r="H392" i="3"/>
  <c r="M392" i="3"/>
  <c r="N392" i="3" s="1"/>
  <c r="E397" i="3"/>
  <c r="H397" i="3" s="1"/>
  <c r="O397" i="3" s="1"/>
  <c r="P397" i="3" s="1"/>
  <c r="H391" i="3"/>
  <c r="E396" i="3"/>
  <c r="H396" i="3" s="1"/>
  <c r="O396" i="3" s="1"/>
  <c r="P396" i="3" s="1"/>
  <c r="M391" i="3"/>
  <c r="N391" i="3" s="1"/>
  <c r="E393" i="3"/>
  <c r="E395" i="3" s="1"/>
  <c r="H395" i="3" s="1"/>
  <c r="O395" i="3" s="1"/>
  <c r="P395" i="3" s="1"/>
  <c r="H402" i="3"/>
  <c r="M402" i="3"/>
  <c r="N402" i="3" s="1"/>
  <c r="E398" i="3"/>
  <c r="E399" i="3"/>
  <c r="M399" i="3" s="1"/>
  <c r="N399" i="3" s="1"/>
  <c r="M168" i="3"/>
  <c r="N168" i="3" s="1"/>
  <c r="E191" i="3"/>
  <c r="H189" i="3"/>
  <c r="M189" i="3"/>
  <c r="N189" i="3" s="1"/>
  <c r="H197" i="3"/>
  <c r="M197" i="3"/>
  <c r="N197" i="3" s="1"/>
  <c r="E194" i="3"/>
  <c r="H194" i="3" s="1"/>
  <c r="O194" i="3" s="1"/>
  <c r="P194" i="3" s="1"/>
  <c r="H188" i="3"/>
  <c r="M188" i="3"/>
  <c r="N188" i="3" s="1"/>
  <c r="E193" i="3"/>
  <c r="H193" i="3" s="1"/>
  <c r="O193" i="3" s="1"/>
  <c r="P193" i="3" s="1"/>
  <c r="E190" i="3"/>
  <c r="E192" i="3" s="1"/>
  <c r="H192" i="3" s="1"/>
  <c r="O192" i="3" s="1"/>
  <c r="P192" i="3" s="1"/>
  <c r="H199" i="3"/>
  <c r="M199" i="3"/>
  <c r="N199" i="3" s="1"/>
  <c r="E195" i="3"/>
  <c r="E196" i="3"/>
  <c r="M196" i="3" s="1"/>
  <c r="N196" i="3" s="1"/>
  <c r="M167" i="3"/>
  <c r="N167" i="3" s="1"/>
  <c r="H176" i="3"/>
  <c r="M176" i="3"/>
  <c r="N176" i="3" s="1"/>
  <c r="H186" i="3"/>
  <c r="M186" i="3"/>
  <c r="N186" i="3" s="1"/>
  <c r="E169" i="3"/>
  <c r="E171" i="3" s="1"/>
  <c r="H171" i="3" s="1"/>
  <c r="O171" i="3" s="1"/>
  <c r="P171" i="3" s="1"/>
  <c r="E174" i="3"/>
  <c r="E175" i="3"/>
  <c r="M175" i="3" s="1"/>
  <c r="N175" i="3" s="1"/>
  <c r="E172" i="3"/>
  <c r="H172" i="3" s="1"/>
  <c r="O172" i="3" s="1"/>
  <c r="P172" i="3" s="1"/>
  <c r="H167" i="3"/>
  <c r="H168" i="3"/>
  <c r="H76" i="3"/>
  <c r="M76" i="3"/>
  <c r="N76" i="3" s="1"/>
  <c r="E73" i="3"/>
  <c r="H73" i="3" s="1"/>
  <c r="O73" i="3" s="1"/>
  <c r="P73" i="3" s="1"/>
  <c r="H59" i="3"/>
  <c r="E69" i="3"/>
  <c r="E72" i="3"/>
  <c r="H72" i="3" s="1"/>
  <c r="O72" i="3" s="1"/>
  <c r="P72" i="3" s="1"/>
  <c r="M59" i="3"/>
  <c r="N59" i="3" s="1"/>
  <c r="H60" i="3"/>
  <c r="M60" i="3"/>
  <c r="N60" i="3" s="1"/>
  <c r="H78" i="3"/>
  <c r="M78" i="3"/>
  <c r="N78" i="3" s="1"/>
  <c r="E74" i="3"/>
  <c r="E75" i="3"/>
  <c r="M75" i="3" s="1"/>
  <c r="N75" i="3" s="1"/>
  <c r="H520" i="3"/>
  <c r="M520" i="3"/>
  <c r="N520" i="3" s="1"/>
  <c r="H530" i="3"/>
  <c r="M530" i="3"/>
  <c r="N530" i="3" s="1"/>
  <c r="H513" i="3"/>
  <c r="E518" i="3"/>
  <c r="E519" i="3"/>
  <c r="M519" i="3" s="1"/>
  <c r="N519" i="3" s="1"/>
  <c r="M513" i="3"/>
  <c r="N513" i="3" s="1"/>
  <c r="E516" i="3"/>
  <c r="H516" i="3" s="1"/>
  <c r="O516" i="3" s="1"/>
  <c r="P516" i="3" s="1"/>
  <c r="E514" i="3"/>
  <c r="E515" i="3" s="1"/>
  <c r="H515" i="3" s="1"/>
  <c r="O515" i="3" s="1"/>
  <c r="P515" i="3" s="1"/>
  <c r="H432" i="3"/>
  <c r="M432" i="3"/>
  <c r="N432" i="3" s="1"/>
  <c r="H434" i="3"/>
  <c r="M434" i="3"/>
  <c r="N434" i="3" s="1"/>
  <c r="M425" i="3"/>
  <c r="N425" i="3" s="1"/>
  <c r="E428" i="3"/>
  <c r="H428" i="3" s="1"/>
  <c r="O428" i="3" s="1"/>
  <c r="P428" i="3" s="1"/>
  <c r="H425" i="3"/>
  <c r="E430" i="3"/>
  <c r="E431" i="3"/>
  <c r="M431" i="3" s="1"/>
  <c r="N431" i="3" s="1"/>
  <c r="E426" i="3"/>
  <c r="E427" i="3" s="1"/>
  <c r="H427" i="3" s="1"/>
  <c r="O427" i="3" s="1"/>
  <c r="P427" i="3" s="1"/>
  <c r="H918" i="3"/>
  <c r="M918" i="3"/>
  <c r="N918" i="3" s="1"/>
  <c r="H920" i="3"/>
  <c r="M920" i="3"/>
  <c r="N920" i="3" s="1"/>
  <c r="M911" i="3"/>
  <c r="N911" i="3" s="1"/>
  <c r="E914" i="3"/>
  <c r="H914" i="3" s="1"/>
  <c r="O914" i="3" s="1"/>
  <c r="P914" i="3" s="1"/>
  <c r="H911" i="3"/>
  <c r="E916" i="3"/>
  <c r="E917" i="3"/>
  <c r="M917" i="3" s="1"/>
  <c r="N917" i="3" s="1"/>
  <c r="E912" i="3"/>
  <c r="E913" i="3" s="1"/>
  <c r="H913" i="3" s="1"/>
  <c r="O913" i="3" s="1"/>
  <c r="P913" i="3" s="1"/>
  <c r="H728" i="3"/>
  <c r="M728" i="3"/>
  <c r="N728" i="3" s="1"/>
  <c r="H730" i="3"/>
  <c r="M730" i="3"/>
  <c r="N730" i="3" s="1"/>
  <c r="H721" i="3"/>
  <c r="E726" i="3"/>
  <c r="E727" i="3"/>
  <c r="M727" i="3" s="1"/>
  <c r="N727" i="3" s="1"/>
  <c r="M721" i="3"/>
  <c r="N721" i="3" s="1"/>
  <c r="E724" i="3"/>
  <c r="H724" i="3" s="1"/>
  <c r="O724" i="3" s="1"/>
  <c r="P724" i="3" s="1"/>
  <c r="E722" i="3"/>
  <c r="E723" i="3" s="1"/>
  <c r="H723" i="3" s="1"/>
  <c r="O723" i="3" s="1"/>
  <c r="P723" i="3" s="1"/>
  <c r="H509" i="3"/>
  <c r="M509" i="3"/>
  <c r="N509" i="3" s="1"/>
  <c r="H511" i="3"/>
  <c r="M511" i="3"/>
  <c r="N511" i="3" s="1"/>
  <c r="H502" i="3"/>
  <c r="E507" i="3"/>
  <c r="E508" i="3"/>
  <c r="M508" i="3" s="1"/>
  <c r="N508" i="3" s="1"/>
  <c r="M502" i="3"/>
  <c r="N502" i="3" s="1"/>
  <c r="E505" i="3"/>
  <c r="H505" i="3" s="1"/>
  <c r="O505" i="3" s="1"/>
  <c r="P505" i="3" s="1"/>
  <c r="E503" i="3"/>
  <c r="E504" i="3" s="1"/>
  <c r="H504" i="3" s="1"/>
  <c r="O504" i="3" s="1"/>
  <c r="P504" i="3" s="1"/>
  <c r="H473" i="3"/>
  <c r="M473" i="3"/>
  <c r="N473" i="3" s="1"/>
  <c r="H475" i="3"/>
  <c r="M475" i="3"/>
  <c r="N475" i="3" s="1"/>
  <c r="H458" i="3"/>
  <c r="E463" i="3"/>
  <c r="E472" i="3"/>
  <c r="M458" i="3"/>
  <c r="N458" i="3" s="1"/>
  <c r="E461" i="3"/>
  <c r="H461" i="3" s="1"/>
  <c r="O461" i="3" s="1"/>
  <c r="P461" i="3" s="1"/>
  <c r="E459" i="3"/>
  <c r="E460" i="3" s="1"/>
  <c r="H460" i="3" s="1"/>
  <c r="O460" i="3" s="1"/>
  <c r="P460" i="3" s="1"/>
  <c r="H443" i="3"/>
  <c r="M443" i="3"/>
  <c r="N443" i="3" s="1"/>
  <c r="H445" i="3"/>
  <c r="M445" i="3"/>
  <c r="N445" i="3" s="1"/>
  <c r="H436" i="3"/>
  <c r="E441" i="3"/>
  <c r="E442" i="3"/>
  <c r="M442" i="3" s="1"/>
  <c r="N442" i="3" s="1"/>
  <c r="M436" i="3"/>
  <c r="N436" i="3" s="1"/>
  <c r="E439" i="3"/>
  <c r="H439" i="3" s="1"/>
  <c r="O439" i="3" s="1"/>
  <c r="P439" i="3" s="1"/>
  <c r="E437" i="3"/>
  <c r="E438" i="3" s="1"/>
  <c r="H438" i="3" s="1"/>
  <c r="O438" i="3" s="1"/>
  <c r="P438" i="3" s="1"/>
  <c r="H219" i="3"/>
  <c r="M219" i="3"/>
  <c r="N219" i="3" s="1"/>
  <c r="M217" i="3"/>
  <c r="N217" i="3" s="1"/>
  <c r="H217" i="3"/>
  <c r="H218" i="3"/>
  <c r="M218" i="3"/>
  <c r="N218" i="3" s="1"/>
  <c r="H221" i="3"/>
  <c r="M221" i="3"/>
  <c r="N221" i="3" s="1"/>
  <c r="E212" i="3"/>
  <c r="M150" i="3"/>
  <c r="N150" i="3" s="1"/>
  <c r="H150" i="3"/>
  <c r="M152" i="3"/>
  <c r="N152" i="3" s="1"/>
  <c r="H152" i="3"/>
  <c r="M151" i="3"/>
  <c r="N151" i="3" s="1"/>
  <c r="H151" i="3"/>
  <c r="H154" i="3"/>
  <c r="M154" i="3"/>
  <c r="N154" i="3" s="1"/>
  <c r="E145" i="3"/>
  <c r="H34" i="3"/>
  <c r="M34" i="3"/>
  <c r="N34" i="3" s="1"/>
  <c r="H33" i="3"/>
  <c r="M33" i="3"/>
  <c r="N33" i="3" s="1"/>
  <c r="H35" i="3"/>
  <c r="M35" i="3"/>
  <c r="N35" i="3" s="1"/>
  <c r="H26" i="3"/>
  <c r="E31" i="3"/>
  <c r="E32" i="3"/>
  <c r="M32" i="3" s="1"/>
  <c r="N32" i="3" s="1"/>
  <c r="M26" i="3"/>
  <c r="N26" i="3" s="1"/>
  <c r="E29" i="3"/>
  <c r="H29" i="3" s="1"/>
  <c r="O29" i="3" s="1"/>
  <c r="P29" i="3" s="1"/>
  <c r="E27" i="3"/>
  <c r="E28" i="3" s="1"/>
  <c r="H28" i="3" s="1"/>
  <c r="O28" i="3" s="1"/>
  <c r="P28" i="3" s="1"/>
  <c r="A25" i="3"/>
  <c r="A23" i="3"/>
  <c r="A22" i="3"/>
  <c r="E71" i="3" l="1"/>
  <c r="H71" i="3" s="1"/>
  <c r="O71" i="3" s="1"/>
  <c r="P71" i="3" s="1"/>
  <c r="E494" i="3"/>
  <c r="O843" i="3"/>
  <c r="P843" i="3" s="1"/>
  <c r="O961" i="3"/>
  <c r="P961" i="3" s="1"/>
  <c r="O960" i="3"/>
  <c r="P960" i="3" s="1"/>
  <c r="O952" i="3"/>
  <c r="P952" i="3" s="1"/>
  <c r="O959" i="3"/>
  <c r="P959" i="3" s="1"/>
  <c r="H958" i="3"/>
  <c r="O958" i="3" s="1"/>
  <c r="P958" i="3" s="1"/>
  <c r="M957" i="3"/>
  <c r="N957" i="3" s="1"/>
  <c r="H957" i="3"/>
  <c r="O1047" i="3"/>
  <c r="P1047" i="3" s="1"/>
  <c r="O1046" i="3"/>
  <c r="P1046" i="3" s="1"/>
  <c r="O798" i="3"/>
  <c r="P798" i="3" s="1"/>
  <c r="O950" i="3"/>
  <c r="P950" i="3" s="1"/>
  <c r="O797" i="3"/>
  <c r="P797" i="3" s="1"/>
  <c r="O948" i="3"/>
  <c r="P948" i="3" s="1"/>
  <c r="O949" i="3"/>
  <c r="P949" i="3" s="1"/>
  <c r="M946" i="3"/>
  <c r="N946" i="3" s="1"/>
  <c r="H946" i="3"/>
  <c r="H947" i="3"/>
  <c r="O947" i="3" s="1"/>
  <c r="P947" i="3" s="1"/>
  <c r="O941" i="3"/>
  <c r="P941" i="3" s="1"/>
  <c r="O806" i="3"/>
  <c r="P806" i="3" s="1"/>
  <c r="H805" i="3"/>
  <c r="O805" i="3" s="1"/>
  <c r="P805" i="3" s="1"/>
  <c r="O668" i="3"/>
  <c r="P668" i="3" s="1"/>
  <c r="O808" i="3"/>
  <c r="P808" i="3" s="1"/>
  <c r="M804" i="3"/>
  <c r="N804" i="3" s="1"/>
  <c r="H804" i="3"/>
  <c r="O807" i="3"/>
  <c r="P807" i="3" s="1"/>
  <c r="O667" i="3"/>
  <c r="P667" i="3" s="1"/>
  <c r="O676" i="3"/>
  <c r="P676" i="3" s="1"/>
  <c r="H675" i="3"/>
  <c r="O675" i="3" s="1"/>
  <c r="P675" i="3" s="1"/>
  <c r="O678" i="3"/>
  <c r="P678" i="3" s="1"/>
  <c r="M674" i="3"/>
  <c r="N674" i="3" s="1"/>
  <c r="H674" i="3"/>
  <c r="O677" i="3"/>
  <c r="P677" i="3" s="1"/>
  <c r="O664" i="3"/>
  <c r="P664" i="3" s="1"/>
  <c r="H663" i="3"/>
  <c r="O663" i="3" s="1"/>
  <c r="P663" i="3" s="1"/>
  <c r="O689" i="3"/>
  <c r="P689" i="3" s="1"/>
  <c r="O884" i="3"/>
  <c r="P884" i="3" s="1"/>
  <c r="O1049" i="3"/>
  <c r="P1049" i="3" s="1"/>
  <c r="O1058" i="3"/>
  <c r="P1058" i="3" s="1"/>
  <c r="O1056" i="3"/>
  <c r="P1056" i="3" s="1"/>
  <c r="M1054" i="3"/>
  <c r="N1054" i="3" s="1"/>
  <c r="H1054" i="3"/>
  <c r="O1057" i="3"/>
  <c r="P1057" i="3" s="1"/>
  <c r="H1055" i="3"/>
  <c r="O1055" i="3" s="1"/>
  <c r="P1055" i="3" s="1"/>
  <c r="O875" i="3"/>
  <c r="P875" i="3" s="1"/>
  <c r="O882" i="3"/>
  <c r="P882" i="3" s="1"/>
  <c r="M880" i="3"/>
  <c r="N880" i="3" s="1"/>
  <c r="H880" i="3"/>
  <c r="O883" i="3"/>
  <c r="P883" i="3" s="1"/>
  <c r="H881" i="3"/>
  <c r="O881" i="3" s="1"/>
  <c r="P881" i="3" s="1"/>
  <c r="O680" i="3"/>
  <c r="P680" i="3" s="1"/>
  <c r="M685" i="3"/>
  <c r="N685" i="3" s="1"/>
  <c r="H685" i="3"/>
  <c r="O687" i="3"/>
  <c r="P687" i="3" s="1"/>
  <c r="O688" i="3"/>
  <c r="P688" i="3" s="1"/>
  <c r="H686" i="3"/>
  <c r="O686" i="3" s="1"/>
  <c r="P686" i="3" s="1"/>
  <c r="O665" i="3"/>
  <c r="P665" i="3" s="1"/>
  <c r="M662" i="3"/>
  <c r="N662" i="3" s="1"/>
  <c r="H662" i="3"/>
  <c r="O657" i="3"/>
  <c r="P657" i="3" s="1"/>
  <c r="O630" i="3"/>
  <c r="P630" i="3" s="1"/>
  <c r="O361" i="3"/>
  <c r="P361" i="3" s="1"/>
  <c r="O634" i="3"/>
  <c r="P634" i="3" s="1"/>
  <c r="O633" i="3"/>
  <c r="P633" i="3" s="1"/>
  <c r="O573" i="3"/>
  <c r="P573" i="3" s="1"/>
  <c r="O577" i="3"/>
  <c r="P577" i="3" s="1"/>
  <c r="O576" i="3"/>
  <c r="P576" i="3" s="1"/>
  <c r="O356" i="3"/>
  <c r="P356" i="3" s="1"/>
  <c r="O365" i="3"/>
  <c r="P365" i="3" s="1"/>
  <c r="O1017" i="3"/>
  <c r="P1017" i="3" s="1"/>
  <c r="O1013" i="3"/>
  <c r="P1013" i="3" s="1"/>
  <c r="O1008" i="3"/>
  <c r="P1008" i="3" s="1"/>
  <c r="O600" i="3"/>
  <c r="P600" i="3" s="1"/>
  <c r="O346" i="3"/>
  <c r="P346" i="3" s="1"/>
  <c r="H343" i="3"/>
  <c r="O343" i="3" s="1"/>
  <c r="P343" i="3" s="1"/>
  <c r="O337" i="3"/>
  <c r="P337" i="3" s="1"/>
  <c r="O344" i="3"/>
  <c r="P344" i="3" s="1"/>
  <c r="M342" i="3"/>
  <c r="N342" i="3" s="1"/>
  <c r="H342" i="3"/>
  <c r="O601" i="3"/>
  <c r="P601" i="3" s="1"/>
  <c r="O610" i="3"/>
  <c r="P610" i="3" s="1"/>
  <c r="M607" i="3"/>
  <c r="N607" i="3" s="1"/>
  <c r="H607" i="3"/>
  <c r="O609" i="3"/>
  <c r="P609" i="3" s="1"/>
  <c r="H608" i="3"/>
  <c r="O608" i="3" s="1"/>
  <c r="P608" i="3" s="1"/>
  <c r="O707" i="3"/>
  <c r="P707" i="3" s="1"/>
  <c r="O898" i="3"/>
  <c r="P898" i="3" s="1"/>
  <c r="O691" i="3"/>
  <c r="P691" i="3" s="1"/>
  <c r="O332" i="3"/>
  <c r="P332" i="3" s="1"/>
  <c r="O706" i="3"/>
  <c r="P706" i="3" s="1"/>
  <c r="H705" i="3"/>
  <c r="O705" i="3" s="1"/>
  <c r="P705" i="3" s="1"/>
  <c r="M704" i="3"/>
  <c r="N704" i="3" s="1"/>
  <c r="H704" i="3"/>
  <c r="O897" i="3"/>
  <c r="P897" i="3" s="1"/>
  <c r="O327" i="3"/>
  <c r="P327" i="3" s="1"/>
  <c r="O335" i="3"/>
  <c r="P335" i="3" s="1"/>
  <c r="O231" i="3"/>
  <c r="P231" i="3" s="1"/>
  <c r="O908" i="3"/>
  <c r="P908" i="3" s="1"/>
  <c r="O623" i="3"/>
  <c r="P623" i="3" s="1"/>
  <c r="M904" i="3"/>
  <c r="N904" i="3" s="1"/>
  <c r="H904" i="3"/>
  <c r="O223" i="3"/>
  <c r="P223" i="3" s="1"/>
  <c r="O906" i="3"/>
  <c r="P906" i="3" s="1"/>
  <c r="O612" i="3"/>
  <c r="P612" i="3" s="1"/>
  <c r="O907" i="3"/>
  <c r="P907" i="3" s="1"/>
  <c r="H905" i="3"/>
  <c r="O905" i="3" s="1"/>
  <c r="P905" i="3" s="1"/>
  <c r="O232" i="3"/>
  <c r="P232" i="3" s="1"/>
  <c r="O622" i="3"/>
  <c r="P622" i="3" s="1"/>
  <c r="O621" i="3"/>
  <c r="P621" i="3" s="1"/>
  <c r="H620" i="3"/>
  <c r="O620" i="3" s="1"/>
  <c r="P620" i="3" s="1"/>
  <c r="M619" i="3"/>
  <c r="N619" i="3" s="1"/>
  <c r="H619" i="3"/>
  <c r="O841" i="3"/>
  <c r="P841" i="3" s="1"/>
  <c r="M837" i="3"/>
  <c r="N837" i="3" s="1"/>
  <c r="H837" i="3"/>
  <c r="O832" i="3"/>
  <c r="P832" i="3" s="1"/>
  <c r="O839" i="3"/>
  <c r="P839" i="3" s="1"/>
  <c r="O840" i="3"/>
  <c r="P840" i="3" s="1"/>
  <c r="H838" i="3"/>
  <c r="O838" i="3" s="1"/>
  <c r="P838" i="3" s="1"/>
  <c r="M230" i="3"/>
  <c r="N230" i="3" s="1"/>
  <c r="H230" i="3"/>
  <c r="O543" i="3"/>
  <c r="P543" i="3" s="1"/>
  <c r="H551" i="3"/>
  <c r="M551" i="3"/>
  <c r="N551" i="3" s="1"/>
  <c r="M550" i="3"/>
  <c r="N550" i="3" s="1"/>
  <c r="H550" i="3"/>
  <c r="O544" i="3"/>
  <c r="P544" i="3" s="1"/>
  <c r="O554" i="3"/>
  <c r="P554" i="3" s="1"/>
  <c r="O552" i="3"/>
  <c r="P552" i="3" s="1"/>
  <c r="O454" i="3"/>
  <c r="P454" i="3" s="1"/>
  <c r="O795" i="3"/>
  <c r="P795" i="3" s="1"/>
  <c r="M791" i="3"/>
  <c r="N791" i="3" s="1"/>
  <c r="H791" i="3"/>
  <c r="O786" i="3"/>
  <c r="P786" i="3" s="1"/>
  <c r="O793" i="3"/>
  <c r="P793" i="3" s="1"/>
  <c r="H792" i="3"/>
  <c r="O792" i="3" s="1"/>
  <c r="P792" i="3" s="1"/>
  <c r="O165" i="3"/>
  <c r="P165" i="3" s="1"/>
  <c r="O456" i="3"/>
  <c r="P456" i="3" s="1"/>
  <c r="M452" i="3"/>
  <c r="N452" i="3" s="1"/>
  <c r="H452" i="3"/>
  <c r="O447" i="3"/>
  <c r="P447" i="3" s="1"/>
  <c r="H453" i="3"/>
  <c r="O453" i="3" s="1"/>
  <c r="P453" i="3" s="1"/>
  <c r="O156" i="3"/>
  <c r="P156" i="3" s="1"/>
  <c r="O163" i="3"/>
  <c r="P163" i="3" s="1"/>
  <c r="H162" i="3"/>
  <c r="O162" i="3" s="1"/>
  <c r="P162" i="3" s="1"/>
  <c r="M161" i="3"/>
  <c r="N161" i="3" s="1"/>
  <c r="H161" i="3"/>
  <c r="O1028" i="3"/>
  <c r="P1028" i="3" s="1"/>
  <c r="O1027" i="3"/>
  <c r="P1027" i="3" s="1"/>
  <c r="O313" i="3"/>
  <c r="P313" i="3" s="1"/>
  <c r="O939" i="3"/>
  <c r="P939" i="3" s="1"/>
  <c r="O938" i="3"/>
  <c r="P938" i="3" s="1"/>
  <c r="O935" i="3"/>
  <c r="P935" i="3" s="1"/>
  <c r="O1024" i="3"/>
  <c r="P1024" i="3" s="1"/>
  <c r="O861" i="3"/>
  <c r="P861" i="3" s="1"/>
  <c r="O262" i="3"/>
  <c r="P262" i="3" s="1"/>
  <c r="O865" i="3"/>
  <c r="P865" i="3" s="1"/>
  <c r="O864" i="3"/>
  <c r="P864" i="3" s="1"/>
  <c r="O321" i="3"/>
  <c r="P321" i="3" s="1"/>
  <c r="O771" i="3"/>
  <c r="P771" i="3" s="1"/>
  <c r="O770" i="3"/>
  <c r="P770" i="3" s="1"/>
  <c r="O767" i="3"/>
  <c r="P767" i="3" s="1"/>
  <c r="O325" i="3"/>
  <c r="P325" i="3" s="1"/>
  <c r="O324" i="3"/>
  <c r="P324" i="3" s="1"/>
  <c r="O316" i="3"/>
  <c r="P316" i="3" s="1"/>
  <c r="O314" i="3"/>
  <c r="P314" i="3" s="1"/>
  <c r="O258" i="3"/>
  <c r="P258" i="3" s="1"/>
  <c r="O310" i="3"/>
  <c r="P310" i="3" s="1"/>
  <c r="O253" i="3"/>
  <c r="P253" i="3" s="1"/>
  <c r="O261" i="3"/>
  <c r="P261" i="3" s="1"/>
  <c r="O251" i="3"/>
  <c r="P251" i="3" s="1"/>
  <c r="O250" i="3"/>
  <c r="P250" i="3" s="1"/>
  <c r="O247" i="3"/>
  <c r="P247" i="3" s="1"/>
  <c r="O128" i="3"/>
  <c r="P128" i="3" s="1"/>
  <c r="O129" i="3"/>
  <c r="P129" i="3" s="1"/>
  <c r="O113" i="3"/>
  <c r="P113" i="3" s="1"/>
  <c r="O130" i="3"/>
  <c r="P130" i="3" s="1"/>
  <c r="H127" i="3"/>
  <c r="O127" i="3" s="1"/>
  <c r="P127" i="3" s="1"/>
  <c r="M118" i="3"/>
  <c r="N118" i="3" s="1"/>
  <c r="H118" i="3"/>
  <c r="O37" i="3"/>
  <c r="P37" i="3" s="1"/>
  <c r="O46" i="3"/>
  <c r="P46" i="3" s="1"/>
  <c r="M42" i="3"/>
  <c r="N42" i="3" s="1"/>
  <c r="H42" i="3"/>
  <c r="O844" i="3"/>
  <c r="P844" i="3" s="1"/>
  <c r="O993" i="3"/>
  <c r="P993" i="3" s="1"/>
  <c r="O852" i="3"/>
  <c r="P852" i="3" s="1"/>
  <c r="M989" i="3"/>
  <c r="N989" i="3" s="1"/>
  <c r="H989" i="3"/>
  <c r="O991" i="3"/>
  <c r="P991" i="3" s="1"/>
  <c r="H990" i="3"/>
  <c r="O990" i="3" s="1"/>
  <c r="P990" i="3" s="1"/>
  <c r="O413" i="3"/>
  <c r="P413" i="3" s="1"/>
  <c r="O133" i="3"/>
  <c r="P133" i="3" s="1"/>
  <c r="O404" i="3"/>
  <c r="P404" i="3" s="1"/>
  <c r="O588" i="3"/>
  <c r="P588" i="3" s="1"/>
  <c r="O1006" i="3"/>
  <c r="P1006" i="3" s="1"/>
  <c r="O995" i="3"/>
  <c r="P995" i="3" s="1"/>
  <c r="H851" i="3"/>
  <c r="O851" i="3" s="1"/>
  <c r="P851" i="3" s="1"/>
  <c r="M1002" i="3"/>
  <c r="N1002" i="3" s="1"/>
  <c r="H1002" i="3"/>
  <c r="O1004" i="3"/>
  <c r="P1004" i="3" s="1"/>
  <c r="O367" i="3"/>
  <c r="P367" i="3" s="1"/>
  <c r="O996" i="3"/>
  <c r="P996" i="3" s="1"/>
  <c r="H1003" i="3"/>
  <c r="O1003" i="3" s="1"/>
  <c r="P1003" i="3" s="1"/>
  <c r="O587" i="3"/>
  <c r="P587" i="3" s="1"/>
  <c r="O854" i="3"/>
  <c r="P854" i="3" s="1"/>
  <c r="M850" i="3"/>
  <c r="N850" i="3" s="1"/>
  <c r="H850" i="3"/>
  <c r="O655" i="3"/>
  <c r="P655" i="3" s="1"/>
  <c r="H652" i="3"/>
  <c r="O652" i="3" s="1"/>
  <c r="P652" i="3" s="1"/>
  <c r="M651" i="3"/>
  <c r="N651" i="3" s="1"/>
  <c r="H651" i="3"/>
  <c r="O636" i="3"/>
  <c r="P636" i="3" s="1"/>
  <c r="O645" i="3"/>
  <c r="P645" i="3" s="1"/>
  <c r="O653" i="3"/>
  <c r="P653" i="3" s="1"/>
  <c r="O368" i="3"/>
  <c r="P368" i="3" s="1"/>
  <c r="O421" i="3"/>
  <c r="P421" i="3" s="1"/>
  <c r="M594" i="3"/>
  <c r="N594" i="3" s="1"/>
  <c r="H594" i="3"/>
  <c r="O598" i="3"/>
  <c r="P598" i="3" s="1"/>
  <c r="O596" i="3"/>
  <c r="P596" i="3" s="1"/>
  <c r="H595" i="3"/>
  <c r="O595" i="3" s="1"/>
  <c r="P595" i="3" s="1"/>
  <c r="M419" i="3"/>
  <c r="N419" i="3" s="1"/>
  <c r="H419" i="3"/>
  <c r="O423" i="3"/>
  <c r="P423" i="3" s="1"/>
  <c r="O378" i="3"/>
  <c r="P378" i="3" s="1"/>
  <c r="H420" i="3"/>
  <c r="O420" i="3" s="1"/>
  <c r="P420" i="3" s="1"/>
  <c r="M374" i="3"/>
  <c r="N374" i="3" s="1"/>
  <c r="H374" i="3"/>
  <c r="O376" i="3"/>
  <c r="P376" i="3" s="1"/>
  <c r="H375" i="3"/>
  <c r="O375" i="3" s="1"/>
  <c r="P375" i="3" s="1"/>
  <c r="M139" i="3"/>
  <c r="N139" i="3" s="1"/>
  <c r="H139" i="3"/>
  <c r="O141" i="3"/>
  <c r="P141" i="3" s="1"/>
  <c r="H140" i="3"/>
  <c r="O140" i="3" s="1"/>
  <c r="P140" i="3" s="1"/>
  <c r="O143" i="3"/>
  <c r="P143" i="3" s="1"/>
  <c r="O132" i="3"/>
  <c r="P132" i="3" s="1"/>
  <c r="O273" i="3"/>
  <c r="P273" i="3" s="1"/>
  <c r="O284" i="3"/>
  <c r="P284" i="3" s="1"/>
  <c r="O303" i="3"/>
  <c r="P303" i="3" s="1"/>
  <c r="O752" i="3"/>
  <c r="P752" i="3" s="1"/>
  <c r="M748" i="3"/>
  <c r="N748" i="3" s="1"/>
  <c r="H748" i="3"/>
  <c r="O743" i="3"/>
  <c r="P743" i="3" s="1"/>
  <c r="O750" i="3"/>
  <c r="P750" i="3" s="1"/>
  <c r="H749" i="3"/>
  <c r="O749" i="3" s="1"/>
  <c r="P749" i="3" s="1"/>
  <c r="M291" i="3"/>
  <c r="N291" i="3" s="1"/>
  <c r="H291" i="3"/>
  <c r="O286" i="3"/>
  <c r="P286" i="3" s="1"/>
  <c r="O301" i="3"/>
  <c r="P301" i="3" s="1"/>
  <c r="H300" i="3"/>
  <c r="O300" i="3" s="1"/>
  <c r="P300" i="3" s="1"/>
  <c r="M280" i="3"/>
  <c r="N280" i="3" s="1"/>
  <c r="H280" i="3"/>
  <c r="O275" i="3"/>
  <c r="P275" i="3" s="1"/>
  <c r="O282" i="3"/>
  <c r="P282" i="3" s="1"/>
  <c r="H281" i="3"/>
  <c r="O281" i="3" s="1"/>
  <c r="P281" i="3" s="1"/>
  <c r="M269" i="3"/>
  <c r="N269" i="3" s="1"/>
  <c r="H269" i="3"/>
  <c r="O264" i="3"/>
  <c r="P264" i="3" s="1"/>
  <c r="H270" i="3"/>
  <c r="O270" i="3" s="1"/>
  <c r="P270" i="3" s="1"/>
  <c r="O271" i="3"/>
  <c r="P271" i="3" s="1"/>
  <c r="O48" i="3"/>
  <c r="P48" i="3" s="1"/>
  <c r="O55" i="3"/>
  <c r="P55" i="3" s="1"/>
  <c r="O964" i="3"/>
  <c r="P964" i="3" s="1"/>
  <c r="O57" i="3"/>
  <c r="P57" i="3" s="1"/>
  <c r="H54" i="3"/>
  <c r="O54" i="3" s="1"/>
  <c r="P54" i="3" s="1"/>
  <c r="O773" i="3"/>
  <c r="P773" i="3" s="1"/>
  <c r="M53" i="3"/>
  <c r="N53" i="3" s="1"/>
  <c r="H53" i="3"/>
  <c r="O774" i="3"/>
  <c r="P774" i="3" s="1"/>
  <c r="O974" i="3"/>
  <c r="P974" i="3" s="1"/>
  <c r="O963" i="3"/>
  <c r="P963" i="3" s="1"/>
  <c r="M970" i="3"/>
  <c r="N970" i="3" s="1"/>
  <c r="H970" i="3"/>
  <c r="O972" i="3"/>
  <c r="P972" i="3" s="1"/>
  <c r="H196" i="3"/>
  <c r="O196" i="3" s="1"/>
  <c r="P196" i="3" s="1"/>
  <c r="O402" i="3"/>
  <c r="P402" i="3" s="1"/>
  <c r="O391" i="3"/>
  <c r="P391" i="3" s="1"/>
  <c r="O784" i="3"/>
  <c r="P784" i="3" s="1"/>
  <c r="H971" i="3"/>
  <c r="O971" i="3" s="1"/>
  <c r="P971" i="3" s="1"/>
  <c r="M780" i="3"/>
  <c r="N780" i="3" s="1"/>
  <c r="H780" i="3"/>
  <c r="O782" i="3"/>
  <c r="P782" i="3" s="1"/>
  <c r="O392" i="3"/>
  <c r="P392" i="3" s="1"/>
  <c r="H781" i="3"/>
  <c r="O781" i="3" s="1"/>
  <c r="P781" i="3" s="1"/>
  <c r="O168" i="3"/>
  <c r="P168" i="3" s="1"/>
  <c r="O199" i="3"/>
  <c r="P199" i="3" s="1"/>
  <c r="M398" i="3"/>
  <c r="N398" i="3" s="1"/>
  <c r="H398" i="3"/>
  <c r="O400" i="3"/>
  <c r="P400" i="3" s="1"/>
  <c r="O197" i="3"/>
  <c r="P197" i="3" s="1"/>
  <c r="H399" i="3"/>
  <c r="O399" i="3" s="1"/>
  <c r="P399" i="3" s="1"/>
  <c r="O167" i="3"/>
  <c r="P167" i="3" s="1"/>
  <c r="O188" i="3"/>
  <c r="P188" i="3" s="1"/>
  <c r="M195" i="3"/>
  <c r="N195" i="3" s="1"/>
  <c r="H195" i="3"/>
  <c r="O189" i="3"/>
  <c r="P189" i="3" s="1"/>
  <c r="O186" i="3"/>
  <c r="P186" i="3" s="1"/>
  <c r="M174" i="3"/>
  <c r="N174" i="3" s="1"/>
  <c r="H174" i="3"/>
  <c r="O176" i="3"/>
  <c r="P176" i="3" s="1"/>
  <c r="O436" i="3"/>
  <c r="P436" i="3" s="1"/>
  <c r="O458" i="3"/>
  <c r="P458" i="3" s="1"/>
  <c r="H175" i="3"/>
  <c r="O175" i="3" s="1"/>
  <c r="P175" i="3" s="1"/>
  <c r="O60" i="3"/>
  <c r="P60" i="3" s="1"/>
  <c r="O76" i="3"/>
  <c r="P76" i="3" s="1"/>
  <c r="M74" i="3"/>
  <c r="N74" i="3" s="1"/>
  <c r="H74" i="3"/>
  <c r="O78" i="3"/>
  <c r="P78" i="3" s="1"/>
  <c r="O59" i="3"/>
  <c r="P59" i="3" s="1"/>
  <c r="H75" i="3"/>
  <c r="O75" i="3" s="1"/>
  <c r="P75" i="3" s="1"/>
  <c r="O434" i="3"/>
  <c r="P434" i="3" s="1"/>
  <c r="O425" i="3"/>
  <c r="P425" i="3" s="1"/>
  <c r="O530" i="3"/>
  <c r="P530" i="3" s="1"/>
  <c r="O513" i="3"/>
  <c r="P513" i="3" s="1"/>
  <c r="M518" i="3"/>
  <c r="N518" i="3" s="1"/>
  <c r="H518" i="3"/>
  <c r="H519" i="3"/>
  <c r="O519" i="3" s="1"/>
  <c r="P519" i="3" s="1"/>
  <c r="O520" i="3"/>
  <c r="P520" i="3" s="1"/>
  <c r="H431" i="3"/>
  <c r="O431" i="3" s="1"/>
  <c r="P431" i="3" s="1"/>
  <c r="M430" i="3"/>
  <c r="N430" i="3" s="1"/>
  <c r="H430" i="3"/>
  <c r="O432" i="3"/>
  <c r="P432" i="3" s="1"/>
  <c r="O219" i="3"/>
  <c r="P219" i="3" s="1"/>
  <c r="O445" i="3"/>
  <c r="P445" i="3" s="1"/>
  <c r="O475" i="3"/>
  <c r="P475" i="3" s="1"/>
  <c r="O511" i="3"/>
  <c r="P511" i="3" s="1"/>
  <c r="O730" i="3"/>
  <c r="P730" i="3" s="1"/>
  <c r="O728" i="3"/>
  <c r="P728" i="3" s="1"/>
  <c r="O920" i="3"/>
  <c r="P920" i="3" s="1"/>
  <c r="O911" i="3"/>
  <c r="P911" i="3" s="1"/>
  <c r="O217" i="3"/>
  <c r="P217" i="3" s="1"/>
  <c r="H917" i="3"/>
  <c r="O917" i="3" s="1"/>
  <c r="P917" i="3" s="1"/>
  <c r="M916" i="3"/>
  <c r="N916" i="3" s="1"/>
  <c r="H916" i="3"/>
  <c r="O918" i="3"/>
  <c r="P918" i="3" s="1"/>
  <c r="M726" i="3"/>
  <c r="N726" i="3" s="1"/>
  <c r="H726" i="3"/>
  <c r="O721" i="3"/>
  <c r="P721" i="3" s="1"/>
  <c r="H727" i="3"/>
  <c r="O727" i="3" s="1"/>
  <c r="P727" i="3" s="1"/>
  <c r="M507" i="3"/>
  <c r="N507" i="3" s="1"/>
  <c r="H507" i="3"/>
  <c r="O502" i="3"/>
  <c r="P502" i="3" s="1"/>
  <c r="O509" i="3"/>
  <c r="P509" i="3" s="1"/>
  <c r="H508" i="3"/>
  <c r="O508" i="3" s="1"/>
  <c r="P508" i="3" s="1"/>
  <c r="H472" i="3"/>
  <c r="M472" i="3"/>
  <c r="N472" i="3" s="1"/>
  <c r="M463" i="3"/>
  <c r="N463" i="3" s="1"/>
  <c r="H463" i="3"/>
  <c r="O473" i="3"/>
  <c r="P473" i="3" s="1"/>
  <c r="M441" i="3"/>
  <c r="N441" i="3" s="1"/>
  <c r="H441" i="3"/>
  <c r="O218" i="3"/>
  <c r="P218" i="3" s="1"/>
  <c r="O443" i="3"/>
  <c r="P443" i="3" s="1"/>
  <c r="H442" i="3"/>
  <c r="O442" i="3" s="1"/>
  <c r="P442" i="3" s="1"/>
  <c r="O152" i="3"/>
  <c r="P152" i="3" s="1"/>
  <c r="O221" i="3"/>
  <c r="P221" i="3" s="1"/>
  <c r="E216" i="3"/>
  <c r="H216" i="3" s="1"/>
  <c r="O216" i="3" s="1"/>
  <c r="P216" i="3" s="1"/>
  <c r="E213" i="3"/>
  <c r="E214" i="3" s="1"/>
  <c r="H214" i="3" s="1"/>
  <c r="O214" i="3" s="1"/>
  <c r="P214" i="3" s="1"/>
  <c r="E215" i="3"/>
  <c r="H215" i="3" s="1"/>
  <c r="O215" i="3" s="1"/>
  <c r="P215" i="3" s="1"/>
  <c r="M212" i="3"/>
  <c r="N212" i="3" s="1"/>
  <c r="H212" i="3"/>
  <c r="E148" i="3"/>
  <c r="H148" i="3" s="1"/>
  <c r="O148" i="3" s="1"/>
  <c r="P148" i="3" s="1"/>
  <c r="M145" i="3"/>
  <c r="N145" i="3" s="1"/>
  <c r="H145" i="3"/>
  <c r="E149" i="3"/>
  <c r="H149" i="3" s="1"/>
  <c r="O149" i="3" s="1"/>
  <c r="P149" i="3" s="1"/>
  <c r="E146" i="3"/>
  <c r="E147" i="3" s="1"/>
  <c r="H147" i="3" s="1"/>
  <c r="O147" i="3" s="1"/>
  <c r="P147" i="3" s="1"/>
  <c r="O154" i="3"/>
  <c r="P154" i="3" s="1"/>
  <c r="O150" i="3"/>
  <c r="P150" i="3" s="1"/>
  <c r="O151" i="3"/>
  <c r="P151" i="3" s="1"/>
  <c r="O26" i="3"/>
  <c r="P26" i="3" s="1"/>
  <c r="O34" i="3"/>
  <c r="P34" i="3" s="1"/>
  <c r="O33" i="3"/>
  <c r="P33" i="3" s="1"/>
  <c r="O35" i="3"/>
  <c r="P35" i="3" s="1"/>
  <c r="H32" i="3"/>
  <c r="O32" i="3" s="1"/>
  <c r="P32" i="3" s="1"/>
  <c r="M31" i="3"/>
  <c r="N31" i="3" s="1"/>
  <c r="H31" i="3"/>
  <c r="H495" i="3" l="1"/>
  <c r="M495" i="3"/>
  <c r="N495" i="3" s="1"/>
  <c r="M494" i="3"/>
  <c r="N494" i="3" s="1"/>
  <c r="H494" i="3"/>
  <c r="O957" i="3"/>
  <c r="P957" i="3" s="1"/>
  <c r="O946" i="3"/>
  <c r="P946" i="3" s="1"/>
  <c r="O804" i="3"/>
  <c r="P804" i="3" s="1"/>
  <c r="O674" i="3"/>
  <c r="P674" i="3" s="1"/>
  <c r="O1054" i="3"/>
  <c r="P1054" i="3" s="1"/>
  <c r="O880" i="3"/>
  <c r="P880" i="3" s="1"/>
  <c r="O685" i="3"/>
  <c r="P685" i="3" s="1"/>
  <c r="O662" i="3"/>
  <c r="P662" i="3" s="1"/>
  <c r="O607" i="3"/>
  <c r="P607" i="3" s="1"/>
  <c r="O342" i="3"/>
  <c r="P342" i="3" s="1"/>
  <c r="O704" i="3"/>
  <c r="P704" i="3" s="1"/>
  <c r="O904" i="3"/>
  <c r="P904" i="3" s="1"/>
  <c r="O619" i="3"/>
  <c r="P619" i="3" s="1"/>
  <c r="O837" i="3"/>
  <c r="P837" i="3" s="1"/>
  <c r="O230" i="3"/>
  <c r="P230" i="3" s="1"/>
  <c r="O550" i="3"/>
  <c r="P550" i="3" s="1"/>
  <c r="O551" i="3"/>
  <c r="P551" i="3" s="1"/>
  <c r="O791" i="3"/>
  <c r="P791" i="3" s="1"/>
  <c r="O452" i="3"/>
  <c r="P452" i="3" s="1"/>
  <c r="O161" i="3"/>
  <c r="P161" i="3" s="1"/>
  <c r="O118" i="3"/>
  <c r="P118" i="3" s="1"/>
  <c r="O42" i="3"/>
  <c r="P42" i="3" s="1"/>
  <c r="O989" i="3"/>
  <c r="P989" i="3" s="1"/>
  <c r="O1002" i="3"/>
  <c r="P1002" i="3" s="1"/>
  <c r="O651" i="3"/>
  <c r="P651" i="3" s="1"/>
  <c r="O594" i="3"/>
  <c r="P594" i="3" s="1"/>
  <c r="O850" i="3"/>
  <c r="P850" i="3" s="1"/>
  <c r="O419" i="3"/>
  <c r="P419" i="3" s="1"/>
  <c r="O374" i="3"/>
  <c r="P374" i="3" s="1"/>
  <c r="O139" i="3"/>
  <c r="P139" i="3" s="1"/>
  <c r="O748" i="3"/>
  <c r="P748" i="3" s="1"/>
  <c r="O291" i="3"/>
  <c r="P291" i="3" s="1"/>
  <c r="O280" i="3"/>
  <c r="P280" i="3" s="1"/>
  <c r="O269" i="3"/>
  <c r="P269" i="3" s="1"/>
  <c r="O53" i="3"/>
  <c r="P53" i="3" s="1"/>
  <c r="O780" i="3"/>
  <c r="P780" i="3" s="1"/>
  <c r="O970" i="3"/>
  <c r="P970" i="3" s="1"/>
  <c r="O195" i="3"/>
  <c r="P195" i="3" s="1"/>
  <c r="O398" i="3"/>
  <c r="P398" i="3" s="1"/>
  <c r="O174" i="3"/>
  <c r="P174" i="3" s="1"/>
  <c r="O74" i="3"/>
  <c r="P74" i="3" s="1"/>
  <c r="O518" i="3"/>
  <c r="P518" i="3" s="1"/>
  <c r="O430" i="3"/>
  <c r="P430" i="3" s="1"/>
  <c r="O916" i="3"/>
  <c r="P916" i="3" s="1"/>
  <c r="O726" i="3"/>
  <c r="P726" i="3" s="1"/>
  <c r="O472" i="3"/>
  <c r="P472" i="3" s="1"/>
  <c r="O441" i="3"/>
  <c r="P441" i="3" s="1"/>
  <c r="O507" i="3"/>
  <c r="P507" i="3" s="1"/>
  <c r="O463" i="3"/>
  <c r="P463" i="3" s="1"/>
  <c r="O212" i="3"/>
  <c r="P212" i="3" s="1"/>
  <c r="O145" i="3"/>
  <c r="P145" i="3" s="1"/>
  <c r="O31" i="3"/>
  <c r="P31" i="3" s="1"/>
  <c r="O494" i="3" l="1"/>
  <c r="P494" i="3" s="1"/>
  <c r="O495" i="3"/>
  <c r="P495" i="3" s="1"/>
  <c r="E18" i="3" l="1"/>
  <c r="H18" i="3" s="1"/>
  <c r="E17" i="3"/>
  <c r="M17" i="3" s="1"/>
  <c r="N17" i="3" s="1"/>
  <c r="E16" i="3"/>
  <c r="M16" i="3" s="1"/>
  <c r="N16" i="3" s="1"/>
  <c r="H17" i="3" l="1"/>
  <c r="O17" i="3" s="1"/>
  <c r="P17" i="3" s="1"/>
  <c r="M18" i="3"/>
  <c r="N18" i="3" s="1"/>
  <c r="O18" i="3" s="1"/>
  <c r="P18" i="3" s="1"/>
  <c r="H16" i="3"/>
  <c r="O16" i="3" s="1"/>
  <c r="P16" i="3" s="1"/>
  <c r="A19" i="3" l="1"/>
  <c r="A10" i="3"/>
  <c r="A11" i="3" l="1"/>
  <c r="A12" i="3" l="1"/>
  <c r="E15" i="3"/>
  <c r="E14" i="3"/>
  <c r="E13" i="3"/>
  <c r="E12" i="3"/>
  <c r="E11" i="3"/>
  <c r="E10" i="3"/>
  <c r="E9" i="3"/>
  <c r="A13" i="3" l="1"/>
  <c r="H13" i="3"/>
  <c r="M13" i="3"/>
  <c r="N13" i="3" s="1"/>
  <c r="H14" i="3"/>
  <c r="M14" i="3"/>
  <c r="N14" i="3" s="1"/>
  <c r="M15" i="3"/>
  <c r="N15" i="3" s="1"/>
  <c r="H15" i="3"/>
  <c r="H10" i="3"/>
  <c r="M10" i="3"/>
  <c r="N10" i="3" s="1"/>
  <c r="H9" i="3"/>
  <c r="M9" i="3"/>
  <c r="N9" i="3" s="1"/>
  <c r="M11" i="3"/>
  <c r="N11" i="3" s="1"/>
  <c r="H11" i="3"/>
  <c r="H12" i="3"/>
  <c r="M12" i="3"/>
  <c r="N12" i="3" s="1"/>
  <c r="A14" i="3" l="1"/>
  <c r="O12" i="3"/>
  <c r="P12" i="3" s="1"/>
  <c r="O11" i="3"/>
  <c r="P11" i="3" s="1"/>
  <c r="O9" i="3"/>
  <c r="P9" i="3" s="1"/>
  <c r="O14" i="3"/>
  <c r="P14" i="3" s="1"/>
  <c r="O15" i="3"/>
  <c r="P15" i="3" s="1"/>
  <c r="O10" i="3"/>
  <c r="P10" i="3" s="1"/>
  <c r="O13" i="3"/>
  <c r="P13" i="3" s="1"/>
  <c r="N19" i="3"/>
  <c r="H19" i="3"/>
  <c r="A15" i="3" l="1"/>
  <c r="Q19" i="3"/>
  <c r="Q1103" i="3" s="1"/>
  <c r="A16" i="3" l="1"/>
  <c r="A17" i="3" l="1"/>
  <c r="Q1104" i="3"/>
  <c r="Q1105" i="3" s="1"/>
  <c r="A18" i="3" l="1"/>
  <c r="A24" i="3" l="1"/>
  <c r="A26" i="3" l="1"/>
  <c r="A31" i="3" l="1"/>
  <c r="A32" i="3" l="1"/>
  <c r="A33" i="3" s="1"/>
  <c r="A34" i="3" s="1"/>
  <c r="A35" i="3" l="1"/>
  <c r="A37" i="3" l="1"/>
  <c r="A42" i="3" s="1"/>
  <c r="A43" i="3" l="1"/>
  <c r="A44" i="3" s="1"/>
  <c r="A45" i="3" s="1"/>
  <c r="A46" i="3" s="1"/>
  <c r="A48" i="3" s="1"/>
  <c r="A53" i="3" s="1"/>
  <c r="A54" i="3" s="1"/>
  <c r="A55" i="3" s="1"/>
  <c r="A56" i="3" s="1"/>
  <c r="A57" i="3" s="1"/>
  <c r="A59" i="3" s="1"/>
  <c r="A60" i="3" s="1"/>
  <c r="A74" i="3" s="1"/>
  <c r="A75" i="3" s="1"/>
  <c r="A76" i="3" s="1"/>
  <c r="A77" i="3" s="1"/>
  <c r="A78" i="3" s="1"/>
  <c r="A80" i="3" s="1"/>
  <c r="A85" i="3" s="1"/>
  <c r="A86" i="3" s="1"/>
  <c r="A87" i="3" s="1"/>
  <c r="A88" i="3" s="1"/>
  <c r="A89" i="3" s="1"/>
  <c r="A91" i="3" l="1"/>
  <c r="A96" i="3" s="1"/>
  <c r="A97" i="3" s="1"/>
  <c r="A98" i="3" s="1"/>
  <c r="A99" i="3" s="1"/>
  <c r="A100" i="3" s="1"/>
  <c r="A102" i="3" l="1"/>
  <c r="A107" i="3" s="1"/>
  <c r="A108" i="3" s="1"/>
  <c r="A109" i="3" s="1"/>
  <c r="A110" i="3" s="1"/>
  <c r="A111" i="3" s="1"/>
  <c r="A113" i="3" s="1"/>
  <c r="A118" i="3" s="1"/>
  <c r="A127" i="3" s="1"/>
  <c r="A128" i="3" s="1"/>
  <c r="A129" i="3" s="1"/>
  <c r="A130" i="3" s="1"/>
  <c r="A132" i="3" s="1"/>
  <c r="A133" i="3" s="1"/>
  <c r="A139" i="3" s="1"/>
  <c r="A140" i="3" s="1"/>
  <c r="A141" i="3" s="1"/>
  <c r="A142" i="3" s="1"/>
  <c r="A143" i="3" s="1"/>
  <c r="A145" i="3" s="1"/>
  <c r="A150" i="3" s="1"/>
  <c r="A151" i="3" s="1"/>
  <c r="A152" i="3" s="1"/>
  <c r="A153" i="3" s="1"/>
  <c r="A154" i="3" s="1"/>
  <c r="A156" i="3" s="1"/>
  <c r="A161" i="3" s="1"/>
  <c r="A162" i="3" s="1"/>
  <c r="A163" i="3" s="1"/>
  <c r="A164" i="3" s="1"/>
  <c r="A165" i="3" s="1"/>
  <c r="A167" i="3" s="1"/>
  <c r="A168" i="3" s="1"/>
  <c r="A174" i="3" s="1"/>
  <c r="A175" i="3" s="1"/>
  <c r="A176" i="3" s="1"/>
  <c r="A185" i="3" s="1"/>
  <c r="A186" i="3" s="1"/>
  <c r="A188" i="3" s="1"/>
  <c r="A189" i="3" s="1"/>
  <c r="A195" i="3" s="1"/>
  <c r="A196" i="3" s="1"/>
  <c r="A197" i="3" s="1"/>
  <c r="A198" i="3" s="1"/>
  <c r="A199" i="3" s="1"/>
  <c r="A201" i="3" s="1"/>
  <c r="A206" i="3" s="1"/>
  <c r="A207" i="3" s="1"/>
  <c r="A208" i="3" s="1"/>
  <c r="A209" i="3" s="1"/>
  <c r="A210" i="3" s="1"/>
  <c r="A212" i="3" s="1"/>
  <c r="A217" i="3" s="1"/>
  <c r="A218" i="3" s="1"/>
  <c r="A219" i="3" s="1"/>
  <c r="A220" i="3" s="1"/>
  <c r="A221" i="3" s="1"/>
  <c r="A223" i="3" s="1"/>
  <c r="A228" i="3" s="1"/>
  <c r="A229" i="3" s="1"/>
  <c r="A230" i="3" s="1"/>
  <c r="A231" i="3" s="1"/>
  <c r="A232" i="3" s="1"/>
  <c r="A242" i="3" s="1"/>
  <c r="A247" i="3" s="1"/>
  <c r="A248" i="3" s="1"/>
  <c r="A249" i="3" s="1"/>
  <c r="A250" i="3" s="1"/>
  <c r="A251" i="3" s="1"/>
  <c r="A253" i="3" s="1"/>
  <c r="A258" i="3" s="1"/>
  <c r="A259" i="3" s="1"/>
  <c r="A260" i="3" s="1"/>
  <c r="A261" i="3" s="1"/>
  <c r="A262" i="3" s="1"/>
  <c r="A264" i="3" s="1"/>
  <c r="A269" i="3" s="1"/>
  <c r="A270" i="3" s="1"/>
  <c r="A271" i="3" s="1"/>
  <c r="A272" i="3" s="1"/>
  <c r="A273" i="3" s="1"/>
  <c r="A275" i="3" s="1"/>
  <c r="A280" i="3" s="1"/>
  <c r="A281" i="3" s="1"/>
  <c r="A282" i="3" s="1"/>
  <c r="A283" i="3" s="1"/>
  <c r="A284" i="3" s="1"/>
  <c r="A286" i="3" s="1"/>
  <c r="A291" i="3" s="1"/>
  <c r="A300" i="3" s="1"/>
  <c r="A301" i="3" s="1"/>
  <c r="A302" i="3" s="1"/>
  <c r="A303" i="3" s="1"/>
  <c r="A305" i="3" s="1"/>
  <c r="A310" i="3" s="1"/>
  <c r="A311" i="3" s="1"/>
  <c r="A312" i="3" s="1"/>
  <c r="A313" i="3" s="1"/>
  <c r="A314" i="3" s="1"/>
  <c r="A316" i="3" s="1"/>
  <c r="A321" i="3" s="1"/>
  <c r="A322" i="3" s="1"/>
  <c r="A323" i="3" s="1"/>
  <c r="A324" i="3" s="1"/>
  <c r="A325" i="3" s="1"/>
  <c r="A327" i="3" s="1"/>
  <c r="A332" i="3" s="1"/>
  <c r="A333" i="3" s="1"/>
  <c r="A334" i="3" s="1"/>
  <c r="A335" i="3" s="1"/>
  <c r="A337" i="3" s="1"/>
  <c r="A342" i="3" s="1"/>
  <c r="A343" i="3" s="1"/>
  <c r="A344" i="3" s="1"/>
  <c r="A345" i="3" s="1"/>
  <c r="A346" i="3" s="1"/>
  <c r="A356" i="3" s="1"/>
  <c r="A361" i="3" s="1"/>
  <c r="A362" i="3" s="1"/>
  <c r="A363" i="3" s="1"/>
  <c r="A364" i="3" s="1"/>
  <c r="A365" i="3" s="1"/>
  <c r="A367" i="3" s="1"/>
  <c r="A368" i="3" s="1"/>
  <c r="A374" i="3" s="1"/>
  <c r="A375" i="3" s="1"/>
  <c r="A376" i="3" s="1"/>
  <c r="A377" i="3" s="1"/>
  <c r="A378" i="3" s="1"/>
  <c r="A380" i="3" s="1"/>
  <c r="A385" i="3" s="1"/>
  <c r="A386" i="3" s="1"/>
  <c r="A387" i="3" s="1"/>
  <c r="A388" i="3" s="1"/>
  <c r="A389" i="3" s="1"/>
  <c r="A391" i="3" s="1"/>
  <c r="A392" i="3" s="1"/>
  <c r="A398" i="3" s="1"/>
  <c r="A399" i="3" s="1"/>
  <c r="A400" i="3" s="1"/>
  <c r="A401" i="3" s="1"/>
  <c r="A402" i="3" s="1"/>
  <c r="A404" i="3" s="1"/>
  <c r="A413" i="3" s="1"/>
  <c r="A419" i="3" s="1"/>
  <c r="A420" i="3" s="1"/>
  <c r="A421" i="3" s="1"/>
  <c r="A422" i="3" s="1"/>
  <c r="A423" i="3" s="1"/>
  <c r="A425" i="3" s="1"/>
  <c r="A430" i="3" s="1"/>
  <c r="A431" i="3" s="1"/>
  <c r="A432" i="3" s="1"/>
  <c r="A433" i="3" s="1"/>
  <c r="A434" i="3" s="1"/>
  <c r="A436" i="3" s="1"/>
  <c r="A441" i="3" s="1"/>
  <c r="A442" i="3" s="1"/>
  <c r="A443" i="3" s="1"/>
  <c r="A444" i="3" s="1"/>
  <c r="A445" i="3" s="1"/>
  <c r="A447" i="3" s="1"/>
  <c r="A452" i="3" s="1"/>
  <c r="A453" i="3" s="1"/>
  <c r="A454" i="3" s="1"/>
  <c r="A455" i="3" s="1"/>
  <c r="A456" i="3" s="1"/>
  <c r="A458" i="3" s="1"/>
  <c r="A463" i="3" s="1"/>
  <c r="A472" i="3" s="1"/>
  <c r="A473" i="3" s="1"/>
  <c r="A474" i="3" s="1"/>
  <c r="A475" i="3" s="1"/>
  <c r="A477" i="3" s="1"/>
  <c r="A482" i="3" s="1"/>
  <c r="A483" i="3" s="1"/>
  <c r="A484" i="3" s="1"/>
  <c r="A485" i="3" s="1"/>
  <c r="A486" i="3" s="1"/>
  <c r="A488" i="3" s="1"/>
  <c r="A493" i="3" s="1"/>
  <c r="A494" i="3" s="1"/>
  <c r="A495" i="3" s="1"/>
  <c r="A496" i="3" s="1"/>
  <c r="A497" i="3" s="1"/>
  <c r="A498" i="3" s="1"/>
  <c r="A499" i="3" s="1"/>
  <c r="A500" i="3" s="1"/>
  <c r="A502" i="3" s="1"/>
  <c r="A507" i="3" s="1"/>
  <c r="A508" i="3" s="1"/>
  <c r="A509" i="3" s="1"/>
  <c r="A510" i="3" s="1"/>
  <c r="A511" i="3" s="1"/>
  <c r="A513" i="3" s="1"/>
  <c r="A518" i="3" s="1"/>
  <c r="A519" i="3" s="1"/>
  <c r="A520" i="3" s="1"/>
  <c r="A529" i="3" s="1"/>
  <c r="A530" i="3" s="1"/>
  <c r="A532" i="3" l="1"/>
  <c r="A537" i="3" s="1"/>
  <c r="A538" i="3" s="1"/>
  <c r="A539" i="3" s="1"/>
  <c r="A540" i="3" s="1"/>
  <c r="A541" i="3" s="1"/>
  <c r="A543" i="3" l="1"/>
  <c r="A544" i="3" s="1"/>
  <c r="A550" i="3" s="1"/>
  <c r="A551" i="3" s="1"/>
  <c r="A552" i="3" s="1"/>
  <c r="A553" i="3" s="1"/>
  <c r="A554" i="3" s="1"/>
  <c r="A556" i="3" s="1"/>
  <c r="A562" i="3" s="1"/>
  <c r="A563" i="3" s="1"/>
  <c r="A564" i="3" s="1"/>
  <c r="A565" i="3" s="1"/>
  <c r="A566" i="3" s="1"/>
  <c r="A568" i="3" s="1"/>
  <c r="A573" i="3" s="1"/>
  <c r="A574" i="3" s="1"/>
  <c r="A575" i="3" s="1"/>
  <c r="A576" i="3" s="1"/>
  <c r="A577" i="3" s="1"/>
  <c r="A587" i="3" s="1"/>
  <c r="A588" i="3" s="1"/>
  <c r="A594" i="3" s="1"/>
  <c r="A595" i="3" s="1"/>
  <c r="A596" i="3" s="1"/>
  <c r="A597" i="3" s="1"/>
  <c r="A598" i="3" s="1"/>
  <c r="A600" i="3" s="1"/>
  <c r="A601" i="3" s="1"/>
  <c r="A607" i="3" s="1"/>
  <c r="A608" i="3" s="1"/>
  <c r="A609" i="3" s="1"/>
  <c r="A610" i="3" s="1"/>
  <c r="A612" i="3" s="1"/>
  <c r="A613" i="3" s="1"/>
  <c r="A619" i="3" s="1"/>
  <c r="A620" i="3" s="1"/>
  <c r="A621" i="3" s="1"/>
  <c r="A622" i="3" s="1"/>
  <c r="A623" i="3" s="1"/>
  <c r="A625" i="3" s="1"/>
  <c r="A630" i="3" s="1"/>
  <c r="A631" i="3" s="1"/>
  <c r="A632" i="3" s="1"/>
  <c r="A633" i="3" s="1"/>
  <c r="A634" i="3" s="1"/>
  <c r="A636" i="3" s="1"/>
  <c r="A645" i="3" s="1"/>
  <c r="A651" i="3" s="1"/>
  <c r="A652" i="3" s="1"/>
  <c r="A653" i="3" s="1"/>
  <c r="A654" i="3" s="1"/>
  <c r="A655" i="3" s="1"/>
  <c r="A657" i="3" s="1"/>
  <c r="A662" i="3" s="1"/>
  <c r="A663" i="3" s="1"/>
  <c r="A664" i="3" s="1"/>
  <c r="A665" i="3" s="1"/>
  <c r="A667" i="3" s="1"/>
  <c r="A668" i="3" s="1"/>
  <c r="A674" i="3" s="1"/>
  <c r="A675" i="3" s="1"/>
  <c r="A676" i="3" s="1"/>
  <c r="A677" i="3" s="1"/>
  <c r="A678" i="3" s="1"/>
  <c r="A680" i="3" s="1"/>
  <c r="A685" i="3" s="1"/>
  <c r="A686" i="3" s="1"/>
  <c r="A687" i="3" s="1"/>
  <c r="A688" i="3" s="1"/>
  <c r="A689" i="3" s="1"/>
  <c r="A691" i="3" s="1"/>
  <c r="A704" i="3" s="1"/>
  <c r="A705" i="3" s="1"/>
  <c r="A706" i="3" s="1"/>
  <c r="A707" i="3" s="1"/>
  <c r="A709" i="3" s="1"/>
  <c r="A714" i="3" s="1"/>
  <c r="A715" i="3" s="1"/>
  <c r="A716" i="3" s="1"/>
  <c r="A717" i="3" s="1"/>
  <c r="A718" i="3" s="1"/>
  <c r="A721" i="3" s="1"/>
  <c r="A726" i="3" s="1"/>
  <c r="A727" i="3" s="1"/>
  <c r="A728" i="3" s="1"/>
  <c r="A729" i="3" s="1"/>
  <c r="A730" i="3" s="1"/>
  <c r="A732" i="3" l="1"/>
  <c r="A737" i="3" s="1"/>
  <c r="A738" i="3" s="1"/>
  <c r="A739" i="3" s="1"/>
  <c r="A740" i="3" s="1"/>
  <c r="A741" i="3" s="1"/>
  <c r="A743" i="3" l="1"/>
  <c r="A748" i="3" s="1"/>
  <c r="A749" i="3" s="1"/>
  <c r="A750" i="3" s="1"/>
  <c r="A751" i="3" s="1"/>
  <c r="A752" i="3" s="1"/>
  <c r="A762" i="3" s="1"/>
  <c r="A767" i="3" s="1"/>
  <c r="A768" i="3" s="1"/>
  <c r="A769" i="3" s="1"/>
  <c r="A770" i="3" s="1"/>
  <c r="A771" i="3" s="1"/>
  <c r="A773" i="3" s="1"/>
  <c r="A774" i="3" s="1"/>
  <c r="A780" i="3" s="1"/>
  <c r="A781" i="3" s="1"/>
  <c r="A782" i="3" s="1"/>
  <c r="A783" i="3" s="1"/>
  <c r="A784" i="3" s="1"/>
  <c r="A786" i="3" s="1"/>
  <c r="A791" i="3" s="1"/>
  <c r="A792" i="3" s="1"/>
  <c r="A793" i="3" s="1"/>
  <c r="A794" i="3" s="1"/>
  <c r="A795" i="3" s="1"/>
  <c r="A797" i="3" s="1"/>
  <c r="A798" i="3" s="1"/>
  <c r="A804" i="3" s="1"/>
  <c r="A805" i="3" s="1"/>
  <c r="A806" i="3" s="1"/>
  <c r="A807" i="3" s="1"/>
  <c r="A808" i="3" s="1"/>
  <c r="A818" i="3" s="1"/>
  <c r="A823" i="3" s="1"/>
  <c r="A824" i="3" s="1"/>
  <c r="A825" i="3" s="1"/>
  <c r="A826" i="3" s="1"/>
  <c r="A827" i="3" s="1"/>
  <c r="A828" i="3" s="1"/>
  <c r="A829" i="3" s="1"/>
  <c r="A830" i="3" s="1"/>
  <c r="A832" i="3" s="1"/>
  <c r="A837" i="3" s="1"/>
  <c r="A838" i="3" s="1"/>
  <c r="A839" i="3" s="1"/>
  <c r="A840" i="3" s="1"/>
  <c r="A841" i="3" s="1"/>
  <c r="A843" i="3" s="1"/>
  <c r="A844" i="3" s="1"/>
  <c r="A850" i="3" s="1"/>
  <c r="A851" i="3" s="1"/>
  <c r="A852" i="3" s="1"/>
  <c r="A853" i="3" s="1"/>
  <c r="A854" i="3" s="1"/>
  <c r="A856" i="3" s="1"/>
  <c r="A861" i="3" s="1"/>
  <c r="A862" i="3" s="1"/>
  <c r="A863" i="3" s="1"/>
  <c r="A864" i="3" s="1"/>
  <c r="A865" i="3" s="1"/>
  <c r="A875" i="3" s="1"/>
  <c r="A880" i="3" s="1"/>
  <c r="A881" i="3" s="1"/>
  <c r="A882" i="3" s="1"/>
  <c r="A883" i="3" s="1"/>
  <c r="A884" i="3" s="1"/>
  <c r="A886" i="3" l="1"/>
  <c r="A891" i="3" s="1"/>
  <c r="A892" i="3" s="1"/>
  <c r="A893" i="3" s="1"/>
  <c r="A894" i="3" s="1"/>
  <c r="A895" i="3" s="1"/>
  <c r="A897" i="3" l="1"/>
  <c r="A898" i="3" s="1"/>
  <c r="A904" i="3" s="1"/>
  <c r="A905" i="3" s="1"/>
  <c r="A906" i="3" s="1"/>
  <c r="A907" i="3" s="1"/>
  <c r="A908" i="3" s="1"/>
  <c r="A911" i="3" s="1"/>
  <c r="A916" i="3" s="1"/>
  <c r="A917" i="3" s="1"/>
  <c r="A918" i="3" s="1"/>
  <c r="A919" i="3" s="1"/>
  <c r="A920" i="3" s="1"/>
  <c r="A930" i="3" s="1"/>
  <c r="A935" i="3" s="1"/>
  <c r="A936" i="3" s="1"/>
  <c r="A937" i="3" s="1"/>
  <c r="A938" i="3" s="1"/>
  <c r="A939" i="3" s="1"/>
  <c r="A941" i="3" s="1"/>
  <c r="A946" i="3" s="1"/>
  <c r="A947" i="3" s="1"/>
  <c r="A948" i="3" s="1"/>
  <c r="A949" i="3" s="1"/>
  <c r="A950" i="3" s="1"/>
  <c r="A952" i="3" s="1"/>
  <c r="A957" i="3" s="1"/>
  <c r="A958" i="3" s="1"/>
  <c r="A959" i="3" s="1"/>
  <c r="A960" i="3" s="1"/>
  <c r="A961" i="3" s="1"/>
  <c r="A963" i="3" s="1"/>
  <c r="A964" i="3" s="1"/>
  <c r="A970" i="3" s="1"/>
  <c r="A971" i="3" s="1"/>
  <c r="A972" i="3" s="1"/>
  <c r="A973" i="3" s="1"/>
  <c r="A974" i="3" s="1"/>
  <c r="A984" i="3" l="1"/>
  <c r="A989" i="3" s="1"/>
  <c r="A990" i="3" l="1"/>
  <c r="A991" i="3" s="1"/>
  <c r="A992" i="3" s="1"/>
  <c r="A993" i="3" s="1"/>
  <c r="A995" i="3" s="1"/>
  <c r="A996" i="3" s="1"/>
  <c r="A1002" i="3" s="1"/>
  <c r="A1003" i="3" s="1"/>
  <c r="A1004" i="3" s="1"/>
  <c r="A1005" i="3" s="1"/>
  <c r="A1006" i="3" s="1"/>
  <c r="A1008" i="3" s="1"/>
  <c r="A1013" i="3" s="1"/>
  <c r="A1014" i="3" s="1"/>
  <c r="A1015" i="3" s="1"/>
  <c r="A1016" i="3" s="1"/>
  <c r="A1017" i="3" s="1"/>
  <c r="A1019" i="3" s="1"/>
  <c r="A1024" i="3" s="1"/>
  <c r="A1025" i="3" s="1"/>
  <c r="A1026" i="3" s="1"/>
  <c r="A1027" i="3" s="1"/>
  <c r="A1028" i="3" s="1"/>
  <c r="A1030" i="3" s="1"/>
  <c r="A1035" i="3" l="1"/>
  <c r="A1044" i="3" s="1"/>
  <c r="A1045" i="3" l="1"/>
  <c r="A1046" i="3" s="1"/>
  <c r="A1047" i="3" s="1"/>
  <c r="A1049" i="3" s="1"/>
  <c r="A1054" i="3" s="1"/>
  <c r="A1055" i="3" s="1"/>
  <c r="A1056" i="3" s="1"/>
  <c r="A1057" i="3" s="1"/>
  <c r="A1058" i="3" s="1"/>
  <c r="A1061" i="3" l="1"/>
  <c r="A1062" i="3" s="1"/>
  <c r="A1063" i="3" s="1"/>
  <c r="A1064" i="3" s="1"/>
  <c r="A1066" i="3" s="1"/>
  <c r="A1067" i="3" s="1"/>
  <c r="A1068" i="3" s="1"/>
  <c r="A1069" i="3" s="1"/>
  <c r="A1070" i="3" s="1"/>
  <c r="A1072" i="3" s="1"/>
  <c r="A1074" i="3" s="1"/>
  <c r="A1075" i="3" s="1"/>
  <c r="A1076" i="3" s="1"/>
  <c r="A1077" i="3" s="1"/>
  <c r="A1079" i="3" s="1"/>
  <c r="A1080" i="3" s="1"/>
  <c r="A1081" i="3" s="1"/>
  <c r="A1082" i="3" s="1"/>
  <c r="A1083" i="3" s="1"/>
  <c r="A1085" i="3" s="1"/>
  <c r="A1087" i="3" s="1"/>
  <c r="A1088" i="3" s="1"/>
  <c r="A1089" i="3" s="1"/>
  <c r="A1090" i="3" s="1"/>
  <c r="A1091" i="3" s="1"/>
  <c r="A1092" i="3" s="1"/>
  <c r="A1093" i="3" s="1"/>
  <c r="A1094" i="3" s="1"/>
  <c r="A1096" i="3" s="1"/>
  <c r="A1097" i="3" s="1"/>
  <c r="A1098" i="3" s="1"/>
  <c r="A1099" i="3" s="1"/>
  <c r="A1100" i="3" s="1"/>
  <c r="A1102" i="3" s="1"/>
</calcChain>
</file>

<file path=xl/sharedStrings.xml><?xml version="1.0" encoding="utf-8"?>
<sst xmlns="http://schemas.openxmlformats.org/spreadsheetml/2006/main" count="2819" uniqueCount="214">
  <si>
    <t xml:space="preserve">   Date:</t>
  </si>
  <si>
    <t>DESCRIPTION</t>
  </si>
  <si>
    <t>TOTAL MAT COST</t>
  </si>
  <si>
    <t>TOTAL LABOR COST</t>
  </si>
  <si>
    <t>TOTAL COST</t>
  </si>
  <si>
    <t>2. This sheet is your property and we encourage you to fine tune the wastage and pricing values to your preference.</t>
  </si>
  <si>
    <t>CLIENT'S INFORMATION:</t>
  </si>
  <si>
    <t>CONTACT:</t>
  </si>
  <si>
    <t>E-MAIL ADDRESS:</t>
  </si>
  <si>
    <t>PHONE NUMBER:</t>
  </si>
  <si>
    <t>ITEM #</t>
  </si>
  <si>
    <t>QUANTITY</t>
  </si>
  <si>
    <t>WASTAGE</t>
  </si>
  <si>
    <t>QTY W/WASTAGE</t>
  </si>
  <si>
    <t>UNIT</t>
  </si>
  <si>
    <t>UNIT COST</t>
  </si>
  <si>
    <t>TRADE  COST</t>
  </si>
  <si>
    <t>GENERAL REQUIREMENTS</t>
  </si>
  <si>
    <t>LS</t>
  </si>
  <si>
    <t>Bonds</t>
  </si>
  <si>
    <t>Subtotal (General Requirements)</t>
  </si>
  <si>
    <t>SUBTOTAL</t>
  </si>
  <si>
    <t>TOTAL BASE BID</t>
  </si>
  <si>
    <t>Note:</t>
  </si>
  <si>
    <t>MAT COST</t>
  </si>
  <si>
    <t>LABOR COST</t>
  </si>
  <si>
    <t>Project Manager</t>
  </si>
  <si>
    <t>Field Superintendent</t>
  </si>
  <si>
    <t>Permitting</t>
  </si>
  <si>
    <t>Mobilization Cost</t>
  </si>
  <si>
    <t>Temp Fencing, Toilets, Utilities</t>
  </si>
  <si>
    <t>Jobsite Signage, Trailer, Security</t>
  </si>
  <si>
    <t>TOTAL MAT COST:</t>
  </si>
  <si>
    <t>OVERHEADS &amp; PROFITS</t>
  </si>
  <si>
    <t>PER HOUR LABOR WAGE</t>
  </si>
  <si>
    <t>LABOR FACTOR</t>
  </si>
  <si>
    <t>TOTAL LABOR HOURS</t>
  </si>
  <si>
    <t>SF</t>
  </si>
  <si>
    <t>LF</t>
  </si>
  <si>
    <t>3. Feel free to contact us for any queries or suggestions.</t>
  </si>
  <si>
    <t>TYPE OF LABOR</t>
  </si>
  <si>
    <t>NO. OF LABORS</t>
  </si>
  <si>
    <t>CARP</t>
  </si>
  <si>
    <t>EA</t>
  </si>
  <si>
    <t>1. This estimate is based on real market prices that are regularly updated by our team persons through market surveys and online resources (Rs Means Data) , we still encourage our clients to put their own.</t>
  </si>
  <si>
    <t>Freight for Armstrong Ceilings</t>
  </si>
  <si>
    <t>Delegate Design</t>
  </si>
  <si>
    <t>Engineering Stamped</t>
  </si>
  <si>
    <t>DIVISION 09 - FINISHES</t>
  </si>
  <si>
    <t>Dry Wall</t>
  </si>
  <si>
    <t>2 Layer of 5/8" Gypsum board Type 'x'</t>
  </si>
  <si>
    <t>Drywaller</t>
  </si>
  <si>
    <t xml:space="preserve">4'x8'x5/8" Gyp Sheet </t>
  </si>
  <si>
    <t>Sheets</t>
  </si>
  <si>
    <t>500' Tape Roll</t>
  </si>
  <si>
    <t>Rolls</t>
  </si>
  <si>
    <t>Joint Compound</t>
  </si>
  <si>
    <t>Gallons</t>
  </si>
  <si>
    <t>1-1/4" Drywall Screws</t>
  </si>
  <si>
    <t>Pounds</t>
  </si>
  <si>
    <t>Drywall Finishing</t>
  </si>
  <si>
    <t>3-5/8" 20 Ga .Metal Studs @ 16" O.C 
Approx.. Quantity of Studs</t>
  </si>
  <si>
    <t>3-5/8" 20 Ga.Top &amp; bottom Plate</t>
  </si>
  <si>
    <t>Acoustic Sealant @ T&amp;B, Both sides</t>
  </si>
  <si>
    <t>1 Layer of 5/8" Gypsum board Type 'x'</t>
  </si>
  <si>
    <t>1 Layer of 5/8" MR Gypsum board Type 'x'</t>
  </si>
  <si>
    <t xml:space="preserve">4'x8'x5/8" MR Gyp Sheet </t>
  </si>
  <si>
    <t>6" 20 Ga .Metal Studs @ 16" O.C 
Approx.. Quantity of Studs</t>
  </si>
  <si>
    <t>6" 20 Ga.Top &amp; bottom Plate</t>
  </si>
  <si>
    <t>2-1/2" 20 Ga .Metal Studs @ 16" O.C 
Approx.. Quantity of Studs</t>
  </si>
  <si>
    <t>2-1/2" 20 Ga.Top &amp; bottom Plate</t>
  </si>
  <si>
    <t>1-5/8" 20 Ga.Top &amp; bottom Plate</t>
  </si>
  <si>
    <t>Ceiling</t>
  </si>
  <si>
    <t>Material Breakdown</t>
  </si>
  <si>
    <t>4'x8'x5/8" Gyp Board</t>
  </si>
  <si>
    <t>PC</t>
  </si>
  <si>
    <t>4'x8'x5/8" MR Resistance Gyp Board</t>
  </si>
  <si>
    <t>Screw Boxes</t>
  </si>
  <si>
    <t>Tape Rolls</t>
  </si>
  <si>
    <t>ROLLS</t>
  </si>
  <si>
    <t>Ceiling Framing</t>
  </si>
  <si>
    <t>12" Soffit</t>
  </si>
  <si>
    <t>6" Soffit</t>
  </si>
  <si>
    <t>Building 1</t>
  </si>
  <si>
    <t>First Floor</t>
  </si>
  <si>
    <t>Wall Type @ P1.2 (13'-6" H) (1094 LF)</t>
  </si>
  <si>
    <t>Wall Type @ W3.1 (13'-6" H) (468 LF)</t>
  </si>
  <si>
    <t>Wall Type @ P1.1 (13'-6" H) (342 LF)</t>
  </si>
  <si>
    <t>Wall Type @ P1.2 (1SM) (13'-6" H) (286 LF)</t>
  </si>
  <si>
    <t>Wall Type @ W3.2 (13'-6" H) (264 LF)</t>
  </si>
  <si>
    <t>Wall Type @ W3.2 (13'-6" H) (263 LF)</t>
  </si>
  <si>
    <t>Wall Type @ W3.1 (14'-8" H) (238 LF)</t>
  </si>
  <si>
    <t>Wall Type @ P4.1 (13'-6" H) (195 LF)</t>
  </si>
  <si>
    <t>Wall Type @ P1.1 (1SM) (13'-6" H) (186 LF)</t>
  </si>
  <si>
    <t>Wall Type @ P1.2 (14'-6" H) (133 LF)</t>
  </si>
  <si>
    <t>Wall Type @ P2.1 (13'-6" H) (115 LF)</t>
  </si>
  <si>
    <t>Wall Type @ P1.2 (1SM) (13'-6" H) (101 LF)</t>
  </si>
  <si>
    <t>Wall Type @ P1.2 (1SM) (14'-6" H) (97 LF)</t>
  </si>
  <si>
    <t>Wall Type @ W3.1 (16'-2" H) (92 LF)</t>
  </si>
  <si>
    <t>Wall Type @ P1.2 (16'-2" H) (84 LF)</t>
  </si>
  <si>
    <t>Wall Type @ P2.2 (13'-6" H) (54 LF)</t>
  </si>
  <si>
    <t>Wall Type @ P4.1 (16'-2" H) (53 LF)</t>
  </si>
  <si>
    <t>Wall Type @ P4.1 (1SM) (13'-6" H) (52 LF)</t>
  </si>
  <si>
    <t>Wall Type @ P1.1 (14'-8" H) (45 LF)</t>
  </si>
  <si>
    <t>Wall Type @ P1.1 (15'-0" H) (43 LF)</t>
  </si>
  <si>
    <t>Wall Type @ P1.1 (16'-2" H) (43 LF)</t>
  </si>
  <si>
    <t>Wall Type @ P4.1 (15'-0" H) (40 LF)</t>
  </si>
  <si>
    <t>Wall Type @ P4.1 (14'-8" H) (39 LF)</t>
  </si>
  <si>
    <t>Wall Type @ W6.1 (13'-6" H) (33 LF)</t>
  </si>
  <si>
    <t>Wall Type @ P3.1 (16'-2" H) (32 LF)</t>
  </si>
  <si>
    <t>Wall Type @ P1.3 (13'-6" H) (31 LF)</t>
  </si>
  <si>
    <t>Wall Type @ P1.1 (1SM) (14'-8" H) (24 LF)</t>
  </si>
  <si>
    <t>Wall Type @ W3.1 (13'-6" H) (24 LF)</t>
  </si>
  <si>
    <t>Wall Type @ P1.2 (1SM) (16'-2" H) (23 LF)</t>
  </si>
  <si>
    <t>Wall Type @ P1.1 (1SM) (15'-0" H) (22 LF)</t>
  </si>
  <si>
    <t>Wall Type @ P1.2 (2SM) (13'-6" H) (22 LF)</t>
  </si>
  <si>
    <t>Wall Type @ P1.2 (16'-2" H) (21 LF)</t>
  </si>
  <si>
    <t>Wall Type @ P2.1 (16'-2" H) (20 LF)</t>
  </si>
  <si>
    <t>Wall Type @ P1.2 (14'-8" H) (17 LF)</t>
  </si>
  <si>
    <t>Wall Type @ W3.1 (1SM) (14'-8" H) (15 LF)</t>
  </si>
  <si>
    <t>Wall Type @ W7.1 (13'-6" H) (15 LF)</t>
  </si>
  <si>
    <t>Wall Type @ P1.2 (15'-0" H) (14 LF)</t>
  </si>
  <si>
    <t>Wall Type @ P1.2 (2SM) (14'-6" H) (14 LF)</t>
  </si>
  <si>
    <t>Wall Type @ W3.2 (1SM) (13'-6" H) (14 LF)</t>
  </si>
  <si>
    <t>Wall Type @ P2.1 (1SM) (13'-6" H) (14 LF)</t>
  </si>
  <si>
    <t>Wall Type @ W2.1 (13'-6" H) (13 LF)</t>
  </si>
  <si>
    <t>Wall Type @ P1.6 (13'-6" H) (9 LF)</t>
  </si>
  <si>
    <t>Wall Type @ P1.1 (1SM) (16'-2" H) (8 LF)</t>
  </si>
  <si>
    <t>Wall Type @ W6.1 (1SM) (13'-6" H) (8 LF)</t>
  </si>
  <si>
    <t>Wall Type @ P2.2 (1SM) (13'-6" H) (8 LF)</t>
  </si>
  <si>
    <t>Wall Type @ P1.5 (13'-6" H) (8 LF)</t>
  </si>
  <si>
    <t>Wall Type @ P1.1 (1SM) (14'-6" H) (7 LF)</t>
  </si>
  <si>
    <t>Wall Type @ P1.7 (2SM) (16'-2" H) (7 LF)</t>
  </si>
  <si>
    <t>Wall Type @ P1.4 (1SM) (13'-6" H) (7 LF)</t>
  </si>
  <si>
    <t>Wall Type @ P1.7 (2SM) (13'-6" H) (7 LF)</t>
  </si>
  <si>
    <t>Wall Type @ W6.1 (2SM) (13'-6" H) (7 LF)</t>
  </si>
  <si>
    <t>Wall Type @ W3.1 (1SM) (13'-6" H) (6 LF)</t>
  </si>
  <si>
    <t>Second Floor</t>
  </si>
  <si>
    <t>Wall Type @ P1.2 (15'-0" H) (640 LF) (640 LF)</t>
  </si>
  <si>
    <t>Wall Type @ W3.2 (15'-0" H) (581 LF) (581 LF)</t>
  </si>
  <si>
    <t>Wall Type @ P1.2 (1SM) (15'-0" H) (104 LF) (104 LF)</t>
  </si>
  <si>
    <t>Wall Type @ P2.1 (15'-0" H) (64 LF) (64 LF)</t>
  </si>
  <si>
    <t>Wall Type @ P2.2 (15'-0" H) (50 LF) (50 LF)</t>
  </si>
  <si>
    <t>Wall Type @ P1.1 (1SM) (15'-0" H) (32 LF) (32 LF)</t>
  </si>
  <si>
    <t>Wall Type @ P4.1 (1SM) (15'-0" H) (29 LF)</t>
  </si>
  <si>
    <t>Wall Type @ P1.7 (2SM) (15'-0" H) (27 LF)</t>
  </si>
  <si>
    <t>Wall Type @ W3.2 (1SM) (15'-0" H) (23 LF)</t>
  </si>
  <si>
    <t>Wall Type @ P2.2 (1SM) (15'-0" H)  (8 LF)</t>
  </si>
  <si>
    <t>Building 2</t>
  </si>
  <si>
    <t>Wall Type @ P1.2 (14'-4" H) (201 LF)</t>
  </si>
  <si>
    <t>Wall Type @ P4.1 Moisture Resistant (14'-4" H) (76 LF)</t>
  </si>
  <si>
    <t>Wall Type @ W4.1 (14'-4" H) (72 LF)</t>
  </si>
  <si>
    <t>Wall Type @ P4.2 (14'-4" H) (54 LF)</t>
  </si>
  <si>
    <t>Wall Type @ P1.2 (1SM) (14'-4" H) (38 LF)</t>
  </si>
  <si>
    <t>Wall Type @ P1.1 (2SM) (14'-4" H) (32 LF)</t>
  </si>
  <si>
    <t>Wall Type @ P1.1 (1SM) (14'-4" H) (19 LF)</t>
  </si>
  <si>
    <t>Wall Type @ P3.1 (2SM) (14'-4" H) (16 LF)</t>
  </si>
  <si>
    <t>Wall Type @ P4.1 (14'-4" H) (15 LF)</t>
  </si>
  <si>
    <t>Wall Type @ W4.1 (1SM) (14'-4" H) (11 LF)</t>
  </si>
  <si>
    <t>Wall Type @ P1.7 (2SM) (14'-4" H) (7 LF)</t>
  </si>
  <si>
    <t>5/8" Gypsum board Type 'x'</t>
  </si>
  <si>
    <t>5/8" Moisture Resistant Gypsum board Type 'x'</t>
  </si>
  <si>
    <t xml:space="preserve">Wall Type @ P1.1 (15'-0" H) (336 LF) </t>
  </si>
  <si>
    <t>5/8" MR Gypsum board Type 'x'</t>
  </si>
  <si>
    <t>1" Dow Thermax Rigid Insulation</t>
  </si>
  <si>
    <t xml:space="preserve">5/8" Gypsum board Type 'x' </t>
  </si>
  <si>
    <t xml:space="preserve">5/8" MR Gypsum board Type 'x' </t>
  </si>
  <si>
    <t xml:space="preserve">Wall Type @ P4.1 (15'-0" H) (194 LF) </t>
  </si>
  <si>
    <t xml:space="preserve">4 Layer of 5/8" Gypsum board Type 'x' </t>
  </si>
  <si>
    <t>2 Layer of 5/8" MR Gypsum board Type 'x'</t>
  </si>
  <si>
    <t xml:space="preserve">4 Layer Of 5/8" Gypsum board Type 'x' </t>
  </si>
  <si>
    <t>2 Layer 5/8" Gypsum board Type 'x'</t>
  </si>
  <si>
    <t>2 Layer 5/8" MR Gypsum board Type 'x'</t>
  </si>
  <si>
    <t xml:space="preserve">2 Layer Of 5/8" Gypsum board Type 'x' </t>
  </si>
  <si>
    <t>4" 20 Ga .Metal Studs @ 16" O.C 
Approx.. Quantity of Studs</t>
  </si>
  <si>
    <t>4" 20 Ga.Top &amp; bottom Plate</t>
  </si>
  <si>
    <t xml:space="preserve">Wall Type @ P1.9 (1SM) (15'-0" H) (58 LF) </t>
  </si>
  <si>
    <t xml:space="preserve">Second Floor </t>
  </si>
  <si>
    <t>16" Soffit</t>
  </si>
  <si>
    <t>30" Soffit</t>
  </si>
  <si>
    <t>40" Soffit</t>
  </si>
  <si>
    <t>24" Soffit</t>
  </si>
  <si>
    <t xml:space="preserve">PROJECT ID: West Riviera Elementary School Modernization
</t>
  </si>
  <si>
    <t>ADDRESS: 1057 WEST 6TH STREET WEST PALM BEACH, FL 33404</t>
  </si>
  <si>
    <t>6" 16 Ga .Metal Studs @ 16" O.C 
Approx.. Quantity of Studs</t>
  </si>
  <si>
    <t>6" 16 Ga.Top &amp; bottom Plate</t>
  </si>
  <si>
    <t>3-5/8" 16 Ga .Metal Studs @ 16" O.C 
Approx.. Quantity of Studs</t>
  </si>
  <si>
    <t>3-5/8" 16 Ga.Top &amp; bottom Plate</t>
  </si>
  <si>
    <t>3" Acoustical Batt Insulation</t>
  </si>
  <si>
    <t>6" Acoustical Batt Insulation</t>
  </si>
  <si>
    <t>2" Form Fit Acoustical Batt Insulation</t>
  </si>
  <si>
    <t>5/8" Gypsum Board Ceiling Moisture Resistant</t>
  </si>
  <si>
    <t>5/8"  Gypsum Board Ceiling</t>
  </si>
  <si>
    <t>5/8" Gypsum Board Ceiling</t>
  </si>
  <si>
    <t>3" FORM FIT ACOUSTICAL BATT. INSULATION</t>
  </si>
  <si>
    <t>2" FORM FIT ACOUSTICAL BATT. INSULATION</t>
  </si>
  <si>
    <t>6" FORM FIT ACOUSTICAL BATT. INSULATION</t>
  </si>
  <si>
    <t>4" FORM FIT ACOUSTICAL BATT. INSULATION</t>
  </si>
  <si>
    <t>8" Form Fit Acoustical Batt Insulation</t>
  </si>
  <si>
    <t>12" Form Fit Acoustical Batt Insulation</t>
  </si>
  <si>
    <t>1" Form Fit Batt Insulation</t>
  </si>
  <si>
    <t xml:space="preserve">Wall Type @ W7.1 (15'-0" H) (53 LF) </t>
  </si>
  <si>
    <t>6" Form Fit Acoustical Batt Insulation</t>
  </si>
  <si>
    <t>6 Form Fit Acoustical Batt Insulation</t>
  </si>
  <si>
    <t>6"" Form Fit Acoustical Batt Insulation</t>
  </si>
  <si>
    <t>SCOPE:  Partition</t>
  </si>
  <si>
    <t>3-5/8" Metal Studs @ 16" O.C  - Suspension Wire</t>
  </si>
  <si>
    <t>6" 20 Ga .Metal Studs @ 16" O.C Approx.. Quantity of Studs</t>
  </si>
  <si>
    <t>1-5/8" 20 Ga .Metal Studs @ 16" O.C Approx.. Quantity of Studs</t>
  </si>
  <si>
    <t>3-5/8" 20 Ga .Metal Studs @ 16" O.C Approx.. Quantity of Studs</t>
  </si>
  <si>
    <t>2-1/2" 20 Ga .Metal Studs @ 16" O.C Approx.. Quantity of Studs</t>
  </si>
  <si>
    <t>3-5/8" 16 Ga .Metal Studs @ 16" O.C Approx.. Quantity of Studs</t>
  </si>
  <si>
    <t>6" 16 Ga .Metal Studs @ 16" O.C Approx.. Quantity of Studs</t>
  </si>
  <si>
    <t>Building 1 (First Floor)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</si>
</sst>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mm/dd/yy;@"/>
    <numFmt numFmtId="167" formatCode="0.0%"/>
    <numFmt numFmtId="168" formatCode="&quot;$&quot;#,##0"/>
    <numFmt numFmtId="169" formatCode="&quot;$&quot;#,##0.00"/>
    <numFmt numFmtId="170" formatCode="0.000"/>
    <numFmt numFmtId="171" formatCode="_([$$-409]* #,##0.00_);_([$$-409]* \(#,##0.00\);_([$$-409]* &quot;-&quot;??_);_(@_)"/>
    <numFmt numFmtId="172" formatCode="_(* #,##0_);_(* \(#,##0\);_(* &quot;-&quot;??_);_(@_)"/>
    <numFmt numFmtId="173" formatCode="_(&quot;$&quot;* #,##0.00_);_(&quot;$&quot;* \(#,##0.00\);_(&quot;$&quot;* &quot;-&quot;?_);_(@_)"/>
  </numFmts>
  <fonts count="2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name val="Adobe Gothic Std B"/>
      <family val="2"/>
      <charset val="128"/>
    </font>
    <font>
      <sz val="12"/>
      <color theme="1"/>
      <name val="Adobe Gothic Std B"/>
      <family val="2"/>
      <charset val="128"/>
    </font>
    <font>
      <u/>
      <sz val="12"/>
      <color theme="1"/>
      <name val="Adobe Gothic Std B"/>
      <family val="2"/>
      <charset val="128"/>
    </font>
    <font>
      <b/>
      <sz val="12"/>
      <color rgb="FF0000B3"/>
      <name val="Adobe Gothic Std B"/>
      <family val="2"/>
      <charset val="128"/>
    </font>
    <font>
      <b/>
      <sz val="12"/>
      <name val="Adobe Gothic Std B"/>
      <family val="2"/>
      <charset val="128"/>
    </font>
    <font>
      <b/>
      <sz val="12"/>
      <color theme="1"/>
      <name val="Adobe Heiti Std R"/>
      <family val="2"/>
      <charset val="128"/>
    </font>
    <font>
      <b/>
      <sz val="12"/>
      <color theme="1"/>
      <name val="Adobe Gothic Std B"/>
      <family val="2"/>
      <charset val="128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B3"/>
      <name val="Calibri"/>
      <family val="2"/>
      <scheme val="minor"/>
    </font>
    <font>
      <b/>
      <sz val="10"/>
      <color theme="1"/>
      <name val="Adobe Gothic Std B"/>
      <family val="2"/>
      <charset val="128"/>
    </font>
    <font>
      <sz val="10"/>
      <color rgb="FF000000"/>
      <name val="Times New Roman"/>
      <family val="1"/>
    </font>
    <font>
      <sz val="12"/>
      <color indexed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0"/>
      <color indexed="8"/>
      <name val="Arial"/>
      <family val="2"/>
    </font>
    <font>
      <b/>
      <u/>
      <sz val="12"/>
      <color theme="0"/>
      <name val="Calibri"/>
      <family val="2"/>
      <scheme val="minor"/>
    </font>
    <font>
      <b/>
      <i/>
      <u/>
      <sz val="12"/>
      <color rgb="FF3333FF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u/>
      <sz val="12"/>
      <color indexed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C6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92D05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7">
    <xf numFmtId="0" fontId="0" fillId="0" borderId="0"/>
    <xf numFmtId="44" fontId="2" fillId="0" borderId="0" applyFont="0" applyFill="0" applyBorder="0" applyAlignment="0" applyProtection="0"/>
    <xf numFmtId="0" fontId="21" fillId="0" borderId="0"/>
    <xf numFmtId="0" fontId="2" fillId="0" borderId="0"/>
    <xf numFmtId="0" fontId="2" fillId="0" borderId="0"/>
    <xf numFmtId="0" fontId="24" fillId="0" borderId="0">
      <alignment vertical="top"/>
    </xf>
    <xf numFmtId="43" fontId="1" fillId="0" borderId="0" applyFont="0" applyFill="0" applyBorder="0" applyAlignment="0" applyProtection="0"/>
  </cellStyleXfs>
  <cellXfs count="193">
    <xf numFmtId="0" fontId="0" fillId="0" borderId="0" xfId="0"/>
    <xf numFmtId="0" fontId="7" fillId="0" borderId="0" xfId="0" applyFont="1" applyAlignment="1">
      <alignment vertical="center"/>
    </xf>
    <xf numFmtId="1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9" fontId="7" fillId="0" borderId="10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1" fontId="7" fillId="0" borderId="10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169" fontId="5" fillId="3" borderId="2" xfId="0" applyNumberFormat="1" applyFont="1" applyFill="1" applyBorder="1" applyAlignment="1">
      <alignment vertical="center"/>
    </xf>
    <xf numFmtId="169" fontId="5" fillId="3" borderId="2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170" fontId="5" fillId="3" borderId="2" xfId="0" applyNumberFormat="1" applyFont="1" applyFill="1" applyBorder="1" applyAlignment="1">
      <alignment horizontal="center" vertical="center"/>
    </xf>
    <xf numFmtId="170" fontId="7" fillId="0" borderId="0" xfId="0" applyNumberFormat="1" applyFont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169" fontId="5" fillId="3" borderId="2" xfId="0" applyNumberFormat="1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7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0" fontId="4" fillId="2" borderId="2" xfId="0" applyNumberFormat="1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vertical="center" wrapText="1"/>
    </xf>
    <xf numFmtId="0" fontId="7" fillId="2" borderId="15" xfId="0" applyFont="1" applyFill="1" applyBorder="1" applyAlignment="1">
      <alignment horizontal="center" vertical="center"/>
    </xf>
    <xf numFmtId="170" fontId="7" fillId="2" borderId="15" xfId="0" applyNumberFormat="1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vertical="center"/>
    </xf>
    <xf numFmtId="0" fontId="25" fillId="10" borderId="1" xfId="0" applyFont="1" applyFill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7" fillId="0" borderId="11" xfId="5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6" fillId="9" borderId="11" xfId="0" applyFont="1" applyFill="1" applyBorder="1" applyAlignment="1">
      <alignment horizontal="center" vertical="center" wrapText="1"/>
    </xf>
    <xf numFmtId="172" fontId="7" fillId="0" borderId="11" xfId="6" applyNumberFormat="1" applyFont="1" applyBorder="1" applyAlignment="1">
      <alignment horizontal="center" vertical="center"/>
    </xf>
    <xf numFmtId="1" fontId="4" fillId="0" borderId="11" xfId="4" applyNumberFormat="1" applyFont="1" applyBorder="1" applyAlignment="1">
      <alignment horizontal="center" vertical="center"/>
    </xf>
    <xf numFmtId="9" fontId="4" fillId="0" borderId="11" xfId="3" applyNumberFormat="1" applyFont="1" applyBorder="1" applyAlignment="1">
      <alignment horizontal="center" vertical="center"/>
    </xf>
    <xf numFmtId="0" fontId="27" fillId="0" borderId="11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23" fillId="0" borderId="11" xfId="0" applyFont="1" applyBorder="1" applyAlignment="1">
      <alignment horizontal="left" vertical="center"/>
    </xf>
    <xf numFmtId="0" fontId="28" fillId="0" borderId="11" xfId="0" applyFont="1" applyBorder="1" applyAlignment="1">
      <alignment horizontal="left" vertical="center"/>
    </xf>
    <xf numFmtId="0" fontId="28" fillId="9" borderId="11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  <xf numFmtId="0" fontId="23" fillId="0" borderId="11" xfId="0" applyFont="1" applyBorder="1" applyAlignment="1">
      <alignment horizontal="center" vertical="center"/>
    </xf>
    <xf numFmtId="1" fontId="22" fillId="0" borderId="11" xfId="0" applyNumberFormat="1" applyFont="1" applyBorder="1" applyAlignment="1">
      <alignment horizontal="center" vertical="center"/>
    </xf>
    <xf numFmtId="9" fontId="7" fillId="0" borderId="11" xfId="0" applyNumberFormat="1" applyFont="1" applyBorder="1" applyAlignment="1">
      <alignment horizontal="center" vertical="center"/>
    </xf>
    <xf numFmtId="169" fontId="7" fillId="0" borderId="11" xfId="0" applyNumberFormat="1" applyFont="1" applyBorder="1" applyAlignment="1">
      <alignment horizontal="center" vertical="center"/>
    </xf>
    <xf numFmtId="168" fontId="11" fillId="0" borderId="11" xfId="0" applyNumberFormat="1" applyFont="1" applyBorder="1" applyAlignment="1">
      <alignment horizontal="center" vertical="center"/>
    </xf>
    <xf numFmtId="170" fontId="7" fillId="0" borderId="11" xfId="0" applyNumberFormat="1" applyFont="1" applyBorder="1" applyAlignment="1">
      <alignment horizontal="center" vertical="center"/>
    </xf>
    <xf numFmtId="1" fontId="15" fillId="0" borderId="11" xfId="0" applyNumberFormat="1" applyFont="1" applyBorder="1" applyAlignment="1">
      <alignment horizontal="center" vertical="center"/>
    </xf>
    <xf numFmtId="168" fontId="16" fillId="0" borderId="11" xfId="0" applyNumberFormat="1" applyFont="1" applyBorder="1" applyAlignment="1">
      <alignment horizontal="center" vertical="center"/>
    </xf>
    <xf numFmtId="0" fontId="7" fillId="2" borderId="11" xfId="3" applyFont="1" applyFill="1" applyBorder="1" applyAlignment="1">
      <alignment horizontal="left" vertical="top" wrapText="1"/>
    </xf>
    <xf numFmtId="9" fontId="4" fillId="0" borderId="11" xfId="3" applyNumberFormat="1" applyFont="1" applyBorder="1" applyAlignment="1">
      <alignment horizontal="right" vertical="top"/>
    </xf>
    <xf numFmtId="173" fontId="4" fillId="2" borderId="11" xfId="3" applyNumberFormat="1" applyFont="1" applyFill="1" applyBorder="1" applyAlignment="1">
      <alignment horizontal="center" vertical="center"/>
    </xf>
    <xf numFmtId="41" fontId="4" fillId="2" borderId="11" xfId="3" applyNumberFormat="1" applyFont="1" applyFill="1" applyBorder="1" applyAlignment="1">
      <alignment horizontal="center" vertical="center"/>
    </xf>
    <xf numFmtId="41" fontId="4" fillId="0" borderId="11" xfId="3" applyNumberFormat="1" applyFont="1" applyBorder="1" applyAlignment="1">
      <alignment horizontal="center" vertical="center"/>
    </xf>
    <xf numFmtId="0" fontId="7" fillId="0" borderId="11" xfId="3" applyFont="1" applyBorder="1" applyAlignment="1">
      <alignment horizontal="left" vertical="top" wrapText="1"/>
    </xf>
    <xf numFmtId="172" fontId="7" fillId="0" borderId="11" xfId="0" applyNumberFormat="1" applyFont="1" applyBorder="1" applyAlignment="1">
      <alignment horizontal="center" vertical="center"/>
    </xf>
    <xf numFmtId="168" fontId="7" fillId="0" borderId="23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25" xfId="0" applyFont="1" applyBorder="1" applyAlignment="1">
      <alignment vertical="center" wrapText="1"/>
    </xf>
    <xf numFmtId="1" fontId="22" fillId="0" borderId="25" xfId="0" applyNumberFormat="1" applyFont="1" applyBorder="1" applyAlignment="1">
      <alignment horizontal="center" vertical="center"/>
    </xf>
    <xf numFmtId="9" fontId="7" fillId="0" borderId="25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169" fontId="5" fillId="3" borderId="3" xfId="0" applyNumberFormat="1" applyFont="1" applyFill="1" applyBorder="1" applyAlignment="1">
      <alignment vertical="center"/>
    </xf>
    <xf numFmtId="9" fontId="5" fillId="3" borderId="0" xfId="0" applyNumberFormat="1" applyFont="1" applyFill="1" applyBorder="1" applyAlignment="1">
      <alignment vertical="center" wrapText="1"/>
    </xf>
    <xf numFmtId="9" fontId="5" fillId="3" borderId="0" xfId="0" applyNumberFormat="1" applyFont="1" applyFill="1" applyBorder="1" applyAlignment="1">
      <alignment horizontal="center" vertical="center"/>
    </xf>
    <xf numFmtId="167" fontId="7" fillId="3" borderId="0" xfId="0" applyNumberFormat="1" applyFont="1" applyFill="1" applyBorder="1" applyAlignment="1">
      <alignment horizontal="center" vertical="center"/>
    </xf>
    <xf numFmtId="170" fontId="7" fillId="3" borderId="0" xfId="0" applyNumberFormat="1" applyFont="1" applyFill="1" applyBorder="1" applyAlignment="1">
      <alignment horizontal="center" vertical="center"/>
    </xf>
    <xf numFmtId="167" fontId="7" fillId="3" borderId="0" xfId="0" applyNumberFormat="1" applyFont="1" applyFill="1" applyBorder="1" applyAlignment="1">
      <alignment vertical="center"/>
    </xf>
    <xf numFmtId="169" fontId="5" fillId="3" borderId="5" xfId="0" applyNumberFormat="1" applyFont="1" applyFill="1" applyBorder="1" applyAlignment="1">
      <alignment vertical="center"/>
    </xf>
    <xf numFmtId="0" fontId="6" fillId="4" borderId="6" xfId="0" applyFont="1" applyFill="1" applyBorder="1" applyAlignment="1">
      <alignment horizontal="left" vertical="center"/>
    </xf>
    <xf numFmtId="167" fontId="19" fillId="4" borderId="7" xfId="0" applyNumberFormat="1" applyFont="1" applyFill="1" applyBorder="1" applyAlignment="1">
      <alignment vertical="center" wrapText="1"/>
    </xf>
    <xf numFmtId="167" fontId="19" fillId="4" borderId="7" xfId="0" applyNumberFormat="1" applyFont="1" applyFill="1" applyBorder="1" applyAlignment="1">
      <alignment horizontal="center" vertical="center"/>
    </xf>
    <xf numFmtId="170" fontId="19" fillId="4" borderId="7" xfId="0" applyNumberFormat="1" applyFont="1" applyFill="1" applyBorder="1" applyAlignment="1">
      <alignment horizontal="center" vertical="center"/>
    </xf>
    <xf numFmtId="167" fontId="19" fillId="4" borderId="7" xfId="0" applyNumberFormat="1" applyFont="1" applyFill="1" applyBorder="1" applyAlignment="1">
      <alignment vertical="center"/>
    </xf>
    <xf numFmtId="171" fontId="6" fillId="4" borderId="8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170" fontId="4" fillId="2" borderId="0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vertical="center"/>
    </xf>
    <xf numFmtId="0" fontId="7" fillId="0" borderId="26" xfId="0" applyFont="1" applyBorder="1" applyAlignment="1">
      <alignment horizontal="center" vertical="center" wrapText="1"/>
    </xf>
    <xf numFmtId="1" fontId="7" fillId="0" borderId="17" xfId="0" applyNumberFormat="1" applyFont="1" applyBorder="1" applyAlignment="1">
      <alignment horizontal="center" vertical="center"/>
    </xf>
    <xf numFmtId="9" fontId="7" fillId="0" borderId="17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169" fontId="7" fillId="0" borderId="17" xfId="0" applyNumberFormat="1" applyFont="1" applyBorder="1" applyAlignment="1">
      <alignment horizontal="center" vertical="center"/>
    </xf>
    <xf numFmtId="168" fontId="11" fillId="0" borderId="17" xfId="0" applyNumberFormat="1" applyFont="1" applyBorder="1" applyAlignment="1">
      <alignment horizontal="center" vertical="center"/>
    </xf>
    <xf numFmtId="170" fontId="7" fillId="0" borderId="17" xfId="0" applyNumberFormat="1" applyFont="1" applyBorder="1" applyAlignment="1">
      <alignment horizontal="center" vertical="center"/>
    </xf>
    <xf numFmtId="1" fontId="15" fillId="0" borderId="17" xfId="0" applyNumberFormat="1" applyFont="1" applyBorder="1" applyAlignment="1">
      <alignment horizontal="center" vertical="center"/>
    </xf>
    <xf numFmtId="168" fontId="16" fillId="0" borderId="17" xfId="0" applyNumberFormat="1" applyFont="1" applyBorder="1" applyAlignment="1">
      <alignment horizontal="center" vertical="center"/>
    </xf>
    <xf numFmtId="168" fontId="7" fillId="0" borderId="27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69" fontId="7" fillId="0" borderId="10" xfId="0" applyNumberFormat="1" applyFont="1" applyBorder="1" applyAlignment="1">
      <alignment horizontal="center" vertical="center"/>
    </xf>
    <xf numFmtId="168" fontId="11" fillId="0" borderId="10" xfId="0" applyNumberFormat="1" applyFont="1" applyBorder="1" applyAlignment="1">
      <alignment horizontal="center" vertical="center"/>
    </xf>
    <xf numFmtId="170" fontId="7" fillId="0" borderId="10" xfId="0" applyNumberFormat="1" applyFont="1" applyBorder="1" applyAlignment="1">
      <alignment horizontal="center" vertical="center"/>
    </xf>
    <xf numFmtId="1" fontId="15" fillId="0" borderId="10" xfId="0" applyNumberFormat="1" applyFont="1" applyBorder="1" applyAlignment="1">
      <alignment horizontal="center" vertical="center"/>
    </xf>
    <xf numFmtId="168" fontId="16" fillId="0" borderId="10" xfId="0" applyNumberFormat="1" applyFont="1" applyBorder="1" applyAlignment="1">
      <alignment horizontal="center" vertical="center"/>
    </xf>
    <xf numFmtId="168" fontId="11" fillId="7" borderId="10" xfId="0" applyNumberFormat="1" applyFont="1" applyFill="1" applyBorder="1" applyAlignment="1">
      <alignment horizontal="center" vertical="center"/>
    </xf>
    <xf numFmtId="168" fontId="7" fillId="0" borderId="24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26" fillId="9" borderId="10" xfId="0" applyFont="1" applyFill="1" applyBorder="1" applyAlignment="1">
      <alignment horizontal="center" vertical="center" wrapText="1"/>
    </xf>
    <xf numFmtId="0" fontId="18" fillId="8" borderId="18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 wrapText="1"/>
    </xf>
    <xf numFmtId="0" fontId="18" fillId="8" borderId="19" xfId="0" applyFont="1" applyFill="1" applyBorder="1" applyAlignment="1">
      <alignment horizontal="center" vertical="center"/>
    </xf>
    <xf numFmtId="0" fontId="18" fillId="8" borderId="20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right" vertical="center" wrapText="1"/>
    </xf>
    <xf numFmtId="0" fontId="8" fillId="0" borderId="19" xfId="0" applyFont="1" applyBorder="1" applyAlignment="1">
      <alignment horizontal="center" vertical="center"/>
    </xf>
    <xf numFmtId="0" fontId="8" fillId="6" borderId="19" xfId="0" applyFont="1" applyFill="1" applyBorder="1" applyAlignment="1">
      <alignment horizontal="center" vertical="center"/>
    </xf>
    <xf numFmtId="0" fontId="9" fillId="6" borderId="19" xfId="0" applyFont="1" applyFill="1" applyBorder="1" applyAlignment="1">
      <alignment horizontal="center" vertical="center"/>
    </xf>
    <xf numFmtId="168" fontId="12" fillId="0" borderId="19" xfId="0" applyNumberFormat="1" applyFont="1" applyBorder="1" applyAlignment="1">
      <alignment horizontal="center" vertical="center"/>
    </xf>
    <xf numFmtId="170" fontId="12" fillId="0" borderId="19" xfId="0" applyNumberFormat="1" applyFont="1" applyBorder="1" applyAlignment="1">
      <alignment horizontal="center" vertical="center"/>
    </xf>
    <xf numFmtId="168" fontId="11" fillId="0" borderId="19" xfId="0" applyNumberFormat="1" applyFont="1" applyBorder="1" applyAlignment="1">
      <alignment horizontal="center" vertical="center"/>
    </xf>
    <xf numFmtId="171" fontId="9" fillId="5" borderId="20" xfId="0" applyNumberFormat="1" applyFont="1" applyFill="1" applyBorder="1" applyAlignment="1">
      <alignment vertical="center"/>
    </xf>
    <xf numFmtId="0" fontId="5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Continuous" vertical="center"/>
    </xf>
    <xf numFmtId="0" fontId="6" fillId="0" borderId="4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vertical="center"/>
    </xf>
    <xf numFmtId="0" fontId="5" fillId="0" borderId="15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vertical="center"/>
    </xf>
    <xf numFmtId="0" fontId="2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right" vertical="center"/>
    </xf>
    <xf numFmtId="165" fontId="6" fillId="0" borderId="15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left" vertical="center"/>
    </xf>
    <xf numFmtId="165" fontId="6" fillId="0" borderId="16" xfId="0" applyNumberFormat="1" applyFont="1" applyFill="1" applyBorder="1" applyAlignment="1">
      <alignment horizontal="left" vertical="center"/>
    </xf>
    <xf numFmtId="0" fontId="20" fillId="11" borderId="6" xfId="0" applyFont="1" applyFill="1" applyBorder="1" applyAlignment="1">
      <alignment horizontal="center" vertical="center"/>
    </xf>
    <xf numFmtId="0" fontId="20" fillId="11" borderId="7" xfId="0" applyFont="1" applyFill="1" applyBorder="1" applyAlignment="1">
      <alignment horizontal="center" vertical="center" wrapText="1"/>
    </xf>
    <xf numFmtId="0" fontId="20" fillId="11" borderId="7" xfId="0" applyFont="1" applyFill="1" applyBorder="1" applyAlignment="1">
      <alignment horizontal="center" vertical="center"/>
    </xf>
    <xf numFmtId="170" fontId="20" fillId="11" borderId="7" xfId="0" applyNumberFormat="1" applyFont="1" applyFill="1" applyBorder="1" applyAlignment="1">
      <alignment horizontal="center" vertical="center" wrapText="1"/>
    </xf>
    <xf numFmtId="0" fontId="20" fillId="11" borderId="8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Continuous" vertical="center"/>
    </xf>
    <xf numFmtId="0" fontId="3" fillId="11" borderId="7" xfId="0" applyFont="1" applyFill="1" applyBorder="1" applyAlignment="1">
      <alignment horizontal="center" vertical="center" wrapText="1"/>
    </xf>
    <xf numFmtId="0" fontId="7" fillId="11" borderId="7" xfId="0" applyFont="1" applyFill="1" applyBorder="1" applyAlignment="1">
      <alignment vertical="center"/>
    </xf>
    <xf numFmtId="0" fontId="2" fillId="11" borderId="7" xfId="0" applyFont="1" applyFill="1" applyBorder="1" applyAlignment="1">
      <alignment horizontal="center" vertical="center"/>
    </xf>
    <xf numFmtId="0" fontId="2" fillId="11" borderId="7" xfId="0" applyFont="1" applyFill="1" applyBorder="1" applyAlignment="1">
      <alignment vertical="center"/>
    </xf>
    <xf numFmtId="0" fontId="10" fillId="11" borderId="7" xfId="0" applyFont="1" applyFill="1" applyBorder="1" applyAlignment="1">
      <alignment horizontal="center" vertical="center"/>
    </xf>
    <xf numFmtId="170" fontId="2" fillId="11" borderId="7" xfId="0" applyNumberFormat="1" applyFont="1" applyFill="1" applyBorder="1" applyAlignment="1">
      <alignment horizontal="center" vertical="center"/>
    </xf>
    <xf numFmtId="0" fontId="4" fillId="11" borderId="8" xfId="0" applyFont="1" applyFill="1" applyBorder="1" applyAlignment="1">
      <alignment horizontal="centerContinuous" vertical="center"/>
    </xf>
    <xf numFmtId="1" fontId="15" fillId="0" borderId="11" xfId="0" applyNumberFormat="1" applyFont="1" applyFill="1" applyBorder="1" applyAlignment="1">
      <alignment horizontal="center" vertical="center"/>
    </xf>
    <xf numFmtId="168" fontId="11" fillId="0" borderId="11" xfId="0" applyNumberFormat="1" applyFont="1" applyFill="1" applyBorder="1" applyAlignment="1">
      <alignment horizontal="center" vertical="center"/>
    </xf>
    <xf numFmtId="1" fontId="15" fillId="0" borderId="17" xfId="0" applyNumberFormat="1" applyFont="1" applyFill="1" applyBorder="1" applyAlignment="1">
      <alignment horizontal="center" vertical="center"/>
    </xf>
    <xf numFmtId="168" fontId="11" fillId="0" borderId="17" xfId="0" applyNumberFormat="1" applyFont="1" applyFill="1" applyBorder="1" applyAlignment="1">
      <alignment horizontal="center" vertical="center"/>
    </xf>
    <xf numFmtId="169" fontId="7" fillId="0" borderId="10" xfId="0" applyNumberFormat="1" applyFont="1" applyFill="1" applyBorder="1" applyAlignment="1">
      <alignment horizontal="center" vertical="center"/>
    </xf>
    <xf numFmtId="168" fontId="11" fillId="0" borderId="10" xfId="0" applyNumberFormat="1" applyFont="1" applyFill="1" applyBorder="1" applyAlignment="1">
      <alignment horizontal="center" vertical="center"/>
    </xf>
    <xf numFmtId="1" fontId="15" fillId="0" borderId="10" xfId="0" applyNumberFormat="1" applyFont="1" applyFill="1" applyBorder="1" applyAlignment="1">
      <alignment horizontal="center" vertical="center"/>
    </xf>
    <xf numFmtId="170" fontId="7" fillId="0" borderId="10" xfId="0" applyNumberFormat="1" applyFont="1" applyFill="1" applyBorder="1" applyAlignment="1">
      <alignment horizontal="center" vertical="center"/>
    </xf>
    <xf numFmtId="168" fontId="16" fillId="0" borderId="10" xfId="0" applyNumberFormat="1" applyFont="1" applyFill="1" applyBorder="1" applyAlignment="1">
      <alignment horizontal="center" vertical="center"/>
    </xf>
    <xf numFmtId="169" fontId="7" fillId="0" borderId="11" xfId="0" applyNumberFormat="1" applyFont="1" applyFill="1" applyBorder="1" applyAlignment="1">
      <alignment horizontal="center" vertical="center"/>
    </xf>
    <xf numFmtId="170" fontId="7" fillId="0" borderId="11" xfId="0" applyNumberFormat="1" applyFont="1" applyFill="1" applyBorder="1" applyAlignment="1">
      <alignment horizontal="center" vertical="center"/>
    </xf>
    <xf numFmtId="168" fontId="16" fillId="0" borderId="11" xfId="0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169" fontId="7" fillId="0" borderId="25" xfId="0" applyNumberFormat="1" applyFont="1" applyFill="1" applyBorder="1" applyAlignment="1">
      <alignment horizontal="center" vertical="center"/>
    </xf>
    <xf numFmtId="170" fontId="7" fillId="0" borderId="25" xfId="0" applyNumberFormat="1" applyFont="1" applyFill="1" applyBorder="1" applyAlignment="1">
      <alignment horizontal="center" vertical="center"/>
    </xf>
    <xf numFmtId="168" fontId="7" fillId="0" borderId="24" xfId="0" applyNumberFormat="1" applyFont="1" applyBorder="1" applyAlignment="1">
      <alignment vertical="center"/>
    </xf>
    <xf numFmtId="168" fontId="7" fillId="0" borderId="23" xfId="0" applyNumberFormat="1" applyFont="1" applyBorder="1" applyAlignment="1">
      <alignment vertical="center"/>
    </xf>
    <xf numFmtId="168" fontId="7" fillId="0" borderId="21" xfId="0" applyNumberFormat="1" applyFont="1" applyBorder="1" applyAlignment="1">
      <alignment vertical="center"/>
    </xf>
    <xf numFmtId="168" fontId="7" fillId="0" borderId="11" xfId="0" applyNumberFormat="1" applyFont="1" applyFill="1" applyBorder="1" applyAlignment="1">
      <alignment horizontal="center" vertical="center"/>
    </xf>
    <xf numFmtId="1" fontId="5" fillId="0" borderId="11" xfId="0" applyNumberFormat="1" applyFont="1" applyFill="1" applyBorder="1" applyAlignment="1">
      <alignment horizontal="center" vertical="center"/>
    </xf>
    <xf numFmtId="168" fontId="5" fillId="0" borderId="11" xfId="0" applyNumberFormat="1" applyFont="1" applyFill="1" applyBorder="1" applyAlignment="1">
      <alignment horizontal="center" vertical="center"/>
    </xf>
    <xf numFmtId="168" fontId="7" fillId="0" borderId="25" xfId="0" applyNumberFormat="1" applyFont="1" applyFill="1" applyBorder="1" applyAlignment="1">
      <alignment horizontal="center" vertical="center"/>
    </xf>
    <xf numFmtId="1" fontId="5" fillId="0" borderId="25" xfId="0" applyNumberFormat="1" applyFont="1" applyFill="1" applyBorder="1" applyAlignment="1">
      <alignment horizontal="center" vertical="center"/>
    </xf>
    <xf numFmtId="168" fontId="5" fillId="0" borderId="25" xfId="0" applyNumberFormat="1" applyFont="1" applyFill="1" applyBorder="1" applyAlignment="1">
      <alignment horizontal="center" vertical="center"/>
    </xf>
    <xf numFmtId="169" fontId="4" fillId="2" borderId="0" xfId="0" applyNumberFormat="1" applyFont="1" applyFill="1" applyBorder="1" applyAlignment="1">
      <alignment horizontal="center" vertical="center"/>
    </xf>
    <xf numFmtId="0" fontId="7" fillId="2" borderId="11" xfId="3" applyFont="1" applyFill="1" applyBorder="1" applyAlignment="1">
      <alignment horizontal="left" vertical="center" wrapText="1"/>
    </xf>
    <xf numFmtId="0" fontId="7" fillId="0" borderId="11" xfId="3" applyFont="1" applyBorder="1" applyAlignment="1">
      <alignment horizontal="left" vertical="center" wrapText="1"/>
    </xf>
    <xf numFmtId="9" fontId="4" fillId="0" borderId="11" xfId="3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/>
    </xf>
    <xf numFmtId="0" fontId="4" fillId="2" borderId="14" xfId="0" applyFont="1" applyFill="1" applyBorder="1" applyAlignment="1">
      <alignment vertical="center"/>
    </xf>
  </cellXfs>
  <cellStyles count="7">
    <cellStyle name="Comma" xfId="6" builtinId="3"/>
    <cellStyle name="Currency 3" xfId="1" xr:uid="{00000000-0005-0000-0000-000002000000}"/>
    <cellStyle name="Normal" xfId="0" builtinId="0"/>
    <cellStyle name="Normal 2" xfId="2" xr:uid="{00000000-0005-0000-0000-000005000000}"/>
    <cellStyle name="Normal 2 3" xfId="3" xr:uid="{00000000-0005-0000-0000-000006000000}"/>
    <cellStyle name="Normal 3" xfId="5" xr:uid="{00000000-0005-0000-0000-000007000000}"/>
    <cellStyle name="Normal 6" xfId="4" xr:uid="{00000000-0005-0000-0000-000008000000}"/>
  </cellStyles>
  <dxfs count="0"/>
  <tableStyles count="0" defaultTableStyle="TableStyleMedium2" defaultPivotStyle="PivotStyleLight16"/>
  <colors>
    <mruColors>
      <color rgb="FF0000CC"/>
      <color rgb="FF3333FF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1006928</xdr:colOff>
      <xdr:row>1</xdr:row>
      <xdr:rowOff>68036</xdr:rowOff>
    </xdr:from>
    <xdr:to>
      <xdr:col>16</xdr:col>
      <xdr:colOff>430235</xdr:colOff>
      <xdr:row>5</xdr:row>
      <xdr:rowOff>52094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30FFC5-9D63-42AC-AF84-FCB44E959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272143"/>
          <a:ext cx="2131128" cy="800487"/>
        </a:xfrm>
        <a:prstGeom prst="rect">
          <a:avLst/>
        </a:prstGeom>
      </xdr:spPr>
    </xdr:pic>
    <xdr:clientData/>
  </xdr:twoCellAnchor>
  <xdr:oneCellAnchor>
    <xdr:from>
      <xdr:col>13</xdr:col>
      <xdr:colOff>1006928</xdr:colOff>
      <xdr:row>61</xdr:row>
      <xdr:rowOff>68036</xdr:rowOff>
    </xdr:from>
    <xdr:ext cx="2131128" cy="800487"/>
    <xdr:pic>
      <xdr:nvPicPr>
        <xdr:cNvPr id="3" name="Picture 2">
          <a:extLst>
            <a:ext uri="{FF2B5EF4-FFF2-40B4-BE49-F238E27FC236}">
              <a16:creationId xmlns:a16="http://schemas.microsoft.com/office/drawing/2014/main" id="{C0DED047-1A56-4CEF-9654-5E13A1C4C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272143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119</xdr:row>
      <xdr:rowOff>68036</xdr:rowOff>
    </xdr:from>
    <xdr:ext cx="2131128" cy="800487"/>
    <xdr:pic>
      <xdr:nvPicPr>
        <xdr:cNvPr id="4" name="Picture 3">
          <a:extLst>
            <a:ext uri="{FF2B5EF4-FFF2-40B4-BE49-F238E27FC236}">
              <a16:creationId xmlns:a16="http://schemas.microsoft.com/office/drawing/2014/main" id="{0102CEE9-788C-479D-9D65-687E92088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3335000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177</xdr:row>
      <xdr:rowOff>68036</xdr:rowOff>
    </xdr:from>
    <xdr:ext cx="2131128" cy="800487"/>
    <xdr:pic>
      <xdr:nvPicPr>
        <xdr:cNvPr id="5" name="Picture 4">
          <a:extLst>
            <a:ext uri="{FF2B5EF4-FFF2-40B4-BE49-F238E27FC236}">
              <a16:creationId xmlns:a16="http://schemas.microsoft.com/office/drawing/2014/main" id="{31306DF6-3783-4ABF-BBB8-0298027CB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26180143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233</xdr:row>
      <xdr:rowOff>68036</xdr:rowOff>
    </xdr:from>
    <xdr:ext cx="2131128" cy="800487"/>
    <xdr:pic>
      <xdr:nvPicPr>
        <xdr:cNvPr id="6" name="Picture 5">
          <a:extLst>
            <a:ext uri="{FF2B5EF4-FFF2-40B4-BE49-F238E27FC236}">
              <a16:creationId xmlns:a16="http://schemas.microsoft.com/office/drawing/2014/main" id="{2C3FAFFB-8B4A-46BB-8CE3-053667DB2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39229393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292</xdr:row>
      <xdr:rowOff>68036</xdr:rowOff>
    </xdr:from>
    <xdr:ext cx="2131128" cy="800487"/>
    <xdr:pic>
      <xdr:nvPicPr>
        <xdr:cNvPr id="7" name="Picture 6">
          <a:extLst>
            <a:ext uri="{FF2B5EF4-FFF2-40B4-BE49-F238E27FC236}">
              <a16:creationId xmlns:a16="http://schemas.microsoft.com/office/drawing/2014/main" id="{885135E9-C406-4234-87E1-24AA6A1DE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51666322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347</xdr:row>
      <xdr:rowOff>68036</xdr:rowOff>
    </xdr:from>
    <xdr:ext cx="2131128" cy="800487"/>
    <xdr:pic>
      <xdr:nvPicPr>
        <xdr:cNvPr id="8" name="Picture 7">
          <a:extLst>
            <a:ext uri="{FF2B5EF4-FFF2-40B4-BE49-F238E27FC236}">
              <a16:creationId xmlns:a16="http://schemas.microsoft.com/office/drawing/2014/main" id="{B56AAC32-E51F-4F1B-AE69-50C2B5DDE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64661143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405</xdr:row>
      <xdr:rowOff>68036</xdr:rowOff>
    </xdr:from>
    <xdr:ext cx="2131128" cy="800487"/>
    <xdr:pic>
      <xdr:nvPicPr>
        <xdr:cNvPr id="9" name="Picture 8">
          <a:extLst>
            <a:ext uri="{FF2B5EF4-FFF2-40B4-BE49-F238E27FC236}">
              <a16:creationId xmlns:a16="http://schemas.microsoft.com/office/drawing/2014/main" id="{67D1919A-3374-4E77-AAEA-F2C77D8EE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77070857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464</xdr:row>
      <xdr:rowOff>68036</xdr:rowOff>
    </xdr:from>
    <xdr:ext cx="2131128" cy="800487"/>
    <xdr:pic>
      <xdr:nvPicPr>
        <xdr:cNvPr id="10" name="Picture 9">
          <a:extLst>
            <a:ext uri="{FF2B5EF4-FFF2-40B4-BE49-F238E27FC236}">
              <a16:creationId xmlns:a16="http://schemas.microsoft.com/office/drawing/2014/main" id="{07EDB738-4100-4BEC-A77B-8A2EFA7C3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89916000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521</xdr:row>
      <xdr:rowOff>68036</xdr:rowOff>
    </xdr:from>
    <xdr:ext cx="2131128" cy="800487"/>
    <xdr:pic>
      <xdr:nvPicPr>
        <xdr:cNvPr id="11" name="Picture 10">
          <a:extLst>
            <a:ext uri="{FF2B5EF4-FFF2-40B4-BE49-F238E27FC236}">
              <a16:creationId xmlns:a16="http://schemas.microsoft.com/office/drawing/2014/main" id="{E718047E-BA2C-4511-ABBE-815439A54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02978857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578</xdr:row>
      <xdr:rowOff>68036</xdr:rowOff>
    </xdr:from>
    <xdr:ext cx="2131128" cy="800487"/>
    <xdr:pic>
      <xdr:nvPicPr>
        <xdr:cNvPr id="12" name="Picture 11">
          <a:extLst>
            <a:ext uri="{FF2B5EF4-FFF2-40B4-BE49-F238E27FC236}">
              <a16:creationId xmlns:a16="http://schemas.microsoft.com/office/drawing/2014/main" id="{49680D59-D0AC-428D-8D7B-12FC923BA4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16000893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637</xdr:row>
      <xdr:rowOff>68036</xdr:rowOff>
    </xdr:from>
    <xdr:ext cx="2131128" cy="800487"/>
    <xdr:pic>
      <xdr:nvPicPr>
        <xdr:cNvPr id="13" name="Picture 12">
          <a:extLst>
            <a:ext uri="{FF2B5EF4-FFF2-40B4-BE49-F238E27FC236}">
              <a16:creationId xmlns:a16="http://schemas.microsoft.com/office/drawing/2014/main" id="{07257A1E-52D1-494A-9049-3E7930F8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28655536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696</xdr:row>
      <xdr:rowOff>68036</xdr:rowOff>
    </xdr:from>
    <xdr:ext cx="2131128" cy="800487"/>
    <xdr:pic>
      <xdr:nvPicPr>
        <xdr:cNvPr id="14" name="Picture 13">
          <a:extLst>
            <a:ext uri="{FF2B5EF4-FFF2-40B4-BE49-F238E27FC236}">
              <a16:creationId xmlns:a16="http://schemas.microsoft.com/office/drawing/2014/main" id="{72627B9E-EF31-448C-BE3C-314F6C048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41718393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753</xdr:row>
      <xdr:rowOff>68036</xdr:rowOff>
    </xdr:from>
    <xdr:ext cx="2131128" cy="800487"/>
    <xdr:pic>
      <xdr:nvPicPr>
        <xdr:cNvPr id="15" name="Picture 14">
          <a:extLst>
            <a:ext uri="{FF2B5EF4-FFF2-40B4-BE49-F238E27FC236}">
              <a16:creationId xmlns:a16="http://schemas.microsoft.com/office/drawing/2014/main" id="{490C9794-A68F-41F9-B04D-4127A3FDF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54781250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809</xdr:row>
      <xdr:rowOff>68036</xdr:rowOff>
    </xdr:from>
    <xdr:ext cx="2131128" cy="800487"/>
    <xdr:pic>
      <xdr:nvPicPr>
        <xdr:cNvPr id="16" name="Picture 15">
          <a:extLst>
            <a:ext uri="{FF2B5EF4-FFF2-40B4-BE49-F238E27FC236}">
              <a16:creationId xmlns:a16="http://schemas.microsoft.com/office/drawing/2014/main" id="{4955D0D3-54AD-4D81-9BDD-B67E6F96E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67612786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866</xdr:row>
      <xdr:rowOff>68036</xdr:rowOff>
    </xdr:from>
    <xdr:ext cx="2131128" cy="800487"/>
    <xdr:pic>
      <xdr:nvPicPr>
        <xdr:cNvPr id="17" name="Picture 16">
          <a:extLst>
            <a:ext uri="{FF2B5EF4-FFF2-40B4-BE49-F238E27FC236}">
              <a16:creationId xmlns:a16="http://schemas.microsoft.com/office/drawing/2014/main" id="{88590631-8166-45FC-8E51-33D7F994E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80049715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921</xdr:row>
      <xdr:rowOff>68036</xdr:rowOff>
    </xdr:from>
    <xdr:ext cx="2131128" cy="800487"/>
    <xdr:pic>
      <xdr:nvPicPr>
        <xdr:cNvPr id="18" name="Picture 17">
          <a:extLst>
            <a:ext uri="{FF2B5EF4-FFF2-40B4-BE49-F238E27FC236}">
              <a16:creationId xmlns:a16="http://schemas.microsoft.com/office/drawing/2014/main" id="{A9E08CA8-D760-4E61-B86A-49CF0E752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192867643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975</xdr:row>
      <xdr:rowOff>68036</xdr:rowOff>
    </xdr:from>
    <xdr:ext cx="2131128" cy="800487"/>
    <xdr:pic>
      <xdr:nvPicPr>
        <xdr:cNvPr id="19" name="Picture 18">
          <a:extLst>
            <a:ext uri="{FF2B5EF4-FFF2-40B4-BE49-F238E27FC236}">
              <a16:creationId xmlns:a16="http://schemas.microsoft.com/office/drawing/2014/main" id="{B020AA0C-1119-40A2-8795-18C74975C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205114072"/>
          <a:ext cx="2131128" cy="800487"/>
        </a:xfrm>
        <a:prstGeom prst="rect">
          <a:avLst/>
        </a:prstGeom>
      </xdr:spPr>
    </xdr:pic>
    <xdr:clientData/>
  </xdr:oneCellAnchor>
  <xdr:oneCellAnchor>
    <xdr:from>
      <xdr:col>13</xdr:col>
      <xdr:colOff>1006928</xdr:colOff>
      <xdr:row>1036</xdr:row>
      <xdr:rowOff>68036</xdr:rowOff>
    </xdr:from>
    <xdr:ext cx="2131128" cy="800487"/>
    <xdr:pic>
      <xdr:nvPicPr>
        <xdr:cNvPr id="21" name="Picture 20">
          <a:extLst>
            <a:ext uri="{FF2B5EF4-FFF2-40B4-BE49-F238E27FC236}">
              <a16:creationId xmlns:a16="http://schemas.microsoft.com/office/drawing/2014/main" id="{923AE6FA-ECD4-4592-9DB2-F8F8B8B09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4" y="217129179"/>
          <a:ext cx="2131128" cy="80048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1109"/>
  <sheetViews>
    <sheetView tabSelected="1" view="pageBreakPreview" topLeftCell="A797" zoomScaleNormal="100" zoomScaleSheetLayoutView="100" workbookViewId="0">
      <selection activeCell="C816" sqref="C816:Q816"/>
    </sheetView>
  </sheetViews>
  <sheetFormatPr defaultColWidth="9.140625" defaultRowHeight="15.75"/>
  <cols>
    <col min="1" max="1" width="6.7109375" style="1" customWidth="1"/>
    <col min="2" max="2" width="85.5703125" style="20" customWidth="1"/>
    <col min="3" max="3" width="14.140625" style="11" customWidth="1"/>
    <col min="4" max="4" width="6.5703125" style="11" customWidth="1"/>
    <col min="5" max="5" width="10.42578125" style="11" customWidth="1"/>
    <col min="6" max="6" width="9.28515625" style="11" customWidth="1"/>
    <col min="7" max="7" width="9.7109375" style="11" bestFit="1" customWidth="1"/>
    <col min="8" max="8" width="11.28515625" style="12" bestFit="1" customWidth="1"/>
    <col min="9" max="9" width="8.7109375" style="12" customWidth="1"/>
    <col min="10" max="10" width="11.42578125" style="12" bestFit="1" customWidth="1"/>
    <col min="11" max="11" width="12.5703125" style="12" bestFit="1" customWidth="1"/>
    <col min="12" max="12" width="10.5703125" style="15" customWidth="1"/>
    <col min="13" max="13" width="9.5703125" style="12" customWidth="1"/>
    <col min="14" max="14" width="16.140625" style="1" customWidth="1"/>
    <col min="15" max="15" width="12.140625" style="13" customWidth="1"/>
    <col min="16" max="16" width="12.28515625" style="13" customWidth="1"/>
    <col min="17" max="17" width="16.42578125" style="1" bestFit="1" customWidth="1"/>
    <col min="18" max="16384" width="9.140625" style="1"/>
  </cols>
  <sheetData>
    <row r="1" spans="1:17" ht="16.5" thickBot="1">
      <c r="A1" s="154"/>
      <c r="B1" s="155"/>
      <c r="C1" s="156"/>
      <c r="D1" s="157"/>
      <c r="E1" s="157"/>
      <c r="F1" s="158"/>
      <c r="G1" s="158"/>
      <c r="H1" s="158"/>
      <c r="I1" s="158"/>
      <c r="J1" s="159"/>
      <c r="K1" s="159"/>
      <c r="L1" s="160"/>
      <c r="M1" s="159"/>
      <c r="N1" s="157"/>
      <c r="O1" s="159"/>
      <c r="P1" s="159"/>
      <c r="Q1" s="161"/>
    </row>
    <row r="2" spans="1:17">
      <c r="A2" s="121" t="s">
        <v>182</v>
      </c>
      <c r="B2" s="133"/>
      <c r="C2" s="134"/>
      <c r="D2" s="135"/>
      <c r="E2" s="135"/>
      <c r="F2" s="136"/>
      <c r="G2" s="136"/>
      <c r="H2" s="136"/>
      <c r="I2" s="137"/>
      <c r="J2" s="138"/>
      <c r="K2" s="137" t="s">
        <v>6</v>
      </c>
      <c r="L2" s="137"/>
      <c r="M2" s="139"/>
      <c r="N2" s="138"/>
      <c r="O2" s="137"/>
      <c r="P2" s="137"/>
      <c r="Q2" s="140"/>
    </row>
    <row r="3" spans="1:17">
      <c r="A3" s="121" t="s">
        <v>183</v>
      </c>
      <c r="B3" s="141"/>
      <c r="C3" s="142"/>
      <c r="D3" s="135"/>
      <c r="E3" s="135"/>
      <c r="F3" s="136"/>
      <c r="G3" s="136"/>
      <c r="H3" s="136"/>
      <c r="I3" s="143"/>
      <c r="J3" s="138"/>
      <c r="K3" s="144" t="s">
        <v>7</v>
      </c>
      <c r="L3" s="145"/>
      <c r="M3" s="139"/>
      <c r="N3" s="138"/>
      <c r="O3" s="144"/>
      <c r="P3" s="145"/>
      <c r="Q3" s="140"/>
    </row>
    <row r="4" spans="1:17">
      <c r="A4" s="122"/>
      <c r="B4" s="133"/>
      <c r="C4" s="134"/>
      <c r="D4" s="135"/>
      <c r="E4" s="135"/>
      <c r="F4" s="136"/>
      <c r="G4" s="136"/>
      <c r="H4" s="136"/>
      <c r="I4" s="143"/>
      <c r="J4" s="138"/>
      <c r="K4" s="144" t="s">
        <v>8</v>
      </c>
      <c r="L4" s="144"/>
      <c r="M4" s="139"/>
      <c r="N4" s="138"/>
      <c r="O4" s="144"/>
      <c r="P4" s="144"/>
      <c r="Q4" s="140"/>
    </row>
    <row r="5" spans="1:17">
      <c r="A5" s="123" t="s">
        <v>205</v>
      </c>
      <c r="B5" s="146"/>
      <c r="C5" s="147"/>
      <c r="D5" s="135"/>
      <c r="E5" s="135"/>
      <c r="F5" s="136"/>
      <c r="G5" s="136"/>
      <c r="H5" s="136"/>
      <c r="I5" s="139"/>
      <c r="J5" s="138"/>
      <c r="K5" s="144" t="s">
        <v>9</v>
      </c>
      <c r="L5" s="144"/>
      <c r="M5" s="139"/>
      <c r="N5" s="138"/>
      <c r="O5" s="144"/>
      <c r="P5" s="144"/>
      <c r="Q5" s="140"/>
    </row>
    <row r="6" spans="1:17" ht="16.5" thickBot="1">
      <c r="A6" s="124"/>
      <c r="B6" s="125"/>
      <c r="C6" s="126"/>
      <c r="D6" s="127"/>
      <c r="E6" s="127"/>
      <c r="F6" s="128"/>
      <c r="G6" s="128"/>
      <c r="H6" s="128"/>
      <c r="I6" s="128"/>
      <c r="J6" s="130"/>
      <c r="K6" s="131" t="s">
        <v>0</v>
      </c>
      <c r="L6" s="132">
        <f ca="1">TODAY()</f>
        <v>46151</v>
      </c>
      <c r="M6" s="129"/>
      <c r="N6" s="130"/>
      <c r="O6" s="131"/>
      <c r="P6" s="132"/>
      <c r="Q6" s="148"/>
    </row>
    <row r="7" spans="1:17" ht="36.75" thickBot="1">
      <c r="A7" s="149" t="s">
        <v>10</v>
      </c>
      <c r="B7" s="150" t="s">
        <v>1</v>
      </c>
      <c r="C7" s="151" t="s">
        <v>11</v>
      </c>
      <c r="D7" s="151" t="s">
        <v>12</v>
      </c>
      <c r="E7" s="150" t="s">
        <v>13</v>
      </c>
      <c r="F7" s="151" t="s">
        <v>14</v>
      </c>
      <c r="G7" s="151" t="s">
        <v>24</v>
      </c>
      <c r="H7" s="150" t="s">
        <v>2</v>
      </c>
      <c r="I7" s="150" t="s">
        <v>41</v>
      </c>
      <c r="J7" s="150" t="s">
        <v>40</v>
      </c>
      <c r="K7" s="150" t="s">
        <v>34</v>
      </c>
      <c r="L7" s="152" t="s">
        <v>35</v>
      </c>
      <c r="M7" s="150" t="s">
        <v>36</v>
      </c>
      <c r="N7" s="150" t="s">
        <v>3</v>
      </c>
      <c r="O7" s="151" t="s">
        <v>15</v>
      </c>
      <c r="P7" s="151" t="s">
        <v>4</v>
      </c>
      <c r="Q7" s="153" t="s">
        <v>16</v>
      </c>
    </row>
    <row r="8" spans="1:17" ht="16.5" thickBot="1">
      <c r="A8" s="109"/>
      <c r="B8" s="110" t="s">
        <v>17</v>
      </c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2"/>
    </row>
    <row r="9" spans="1:17">
      <c r="A9" s="17">
        <v>1</v>
      </c>
      <c r="B9" s="18" t="s">
        <v>26</v>
      </c>
      <c r="C9" s="6">
        <v>1</v>
      </c>
      <c r="D9" s="4">
        <v>0</v>
      </c>
      <c r="E9" s="6">
        <f>(1+D9)*C9</f>
        <v>1</v>
      </c>
      <c r="F9" s="96" t="s">
        <v>18</v>
      </c>
      <c r="G9" s="97">
        <v>0</v>
      </c>
      <c r="H9" s="98">
        <f t="shared" ref="H9:H18" si="0">G9*E9</f>
        <v>0</v>
      </c>
      <c r="I9" s="168">
        <v>1</v>
      </c>
      <c r="J9" s="167" t="s">
        <v>42</v>
      </c>
      <c r="K9" s="167">
        <v>35</v>
      </c>
      <c r="L9" s="99">
        <v>0</v>
      </c>
      <c r="M9" s="100">
        <f t="shared" ref="M9:M18" si="1">L9*E9</f>
        <v>0</v>
      </c>
      <c r="N9" s="101">
        <f t="shared" ref="N9:N18" si="2">M9*K9</f>
        <v>0</v>
      </c>
      <c r="O9" s="97">
        <f t="shared" ref="O9:O18" si="3">(H9+N9)/E9</f>
        <v>0</v>
      </c>
      <c r="P9" s="102">
        <f t="shared" ref="P9:P18" si="4">O9*E9</f>
        <v>0</v>
      </c>
      <c r="Q9" s="103"/>
    </row>
    <row r="10" spans="1:17">
      <c r="A10" s="5">
        <f>IF(C10=0,"",1+MAX(A$9:A9))</f>
        <v>2</v>
      </c>
      <c r="B10" s="3" t="s">
        <v>27</v>
      </c>
      <c r="C10" s="2">
        <v>1</v>
      </c>
      <c r="D10" s="47">
        <v>0</v>
      </c>
      <c r="E10" s="2">
        <f>(1+D10)*C10</f>
        <v>1</v>
      </c>
      <c r="F10" s="32" t="s">
        <v>18</v>
      </c>
      <c r="G10" s="48">
        <v>0</v>
      </c>
      <c r="H10" s="49">
        <f t="shared" si="0"/>
        <v>0</v>
      </c>
      <c r="I10" s="162">
        <v>1</v>
      </c>
      <c r="J10" s="163" t="s">
        <v>42</v>
      </c>
      <c r="K10" s="163">
        <v>35</v>
      </c>
      <c r="L10" s="50">
        <v>0</v>
      </c>
      <c r="M10" s="51">
        <f t="shared" si="1"/>
        <v>0</v>
      </c>
      <c r="N10" s="52">
        <f t="shared" si="2"/>
        <v>0</v>
      </c>
      <c r="O10" s="48">
        <f t="shared" si="3"/>
        <v>0</v>
      </c>
      <c r="P10" s="163">
        <f t="shared" si="4"/>
        <v>0</v>
      </c>
      <c r="Q10" s="60"/>
    </row>
    <row r="11" spans="1:17">
      <c r="A11" s="5">
        <f>IF(C11=0,"",1+MAX(A$9:A10))</f>
        <v>3</v>
      </c>
      <c r="B11" s="3" t="s">
        <v>19</v>
      </c>
      <c r="C11" s="2">
        <v>1</v>
      </c>
      <c r="D11" s="47">
        <v>0</v>
      </c>
      <c r="E11" s="2">
        <f t="shared" ref="E11:E18" si="5">(1+D11)*C11</f>
        <v>1</v>
      </c>
      <c r="F11" s="32" t="s">
        <v>18</v>
      </c>
      <c r="G11" s="48">
        <v>0</v>
      </c>
      <c r="H11" s="49">
        <f t="shared" si="0"/>
        <v>0</v>
      </c>
      <c r="I11" s="162">
        <v>1</v>
      </c>
      <c r="J11" s="163" t="s">
        <v>42</v>
      </c>
      <c r="K11" s="163">
        <v>35</v>
      </c>
      <c r="L11" s="50">
        <v>0</v>
      </c>
      <c r="M11" s="51">
        <f t="shared" si="1"/>
        <v>0</v>
      </c>
      <c r="N11" s="52">
        <f t="shared" si="2"/>
        <v>0</v>
      </c>
      <c r="O11" s="48">
        <f t="shared" si="3"/>
        <v>0</v>
      </c>
      <c r="P11" s="163">
        <f t="shared" si="4"/>
        <v>0</v>
      </c>
      <c r="Q11" s="60"/>
    </row>
    <row r="12" spans="1:17">
      <c r="A12" s="5">
        <f>IF(C12=0,"",1+MAX(A$9:A11))</f>
        <v>4</v>
      </c>
      <c r="B12" s="3" t="s">
        <v>28</v>
      </c>
      <c r="C12" s="2">
        <v>1</v>
      </c>
      <c r="D12" s="47">
        <v>0</v>
      </c>
      <c r="E12" s="2">
        <f t="shared" si="5"/>
        <v>1</v>
      </c>
      <c r="F12" s="32" t="s">
        <v>18</v>
      </c>
      <c r="G12" s="48">
        <v>0</v>
      </c>
      <c r="H12" s="49">
        <f t="shared" si="0"/>
        <v>0</v>
      </c>
      <c r="I12" s="162">
        <v>1</v>
      </c>
      <c r="J12" s="163" t="s">
        <v>42</v>
      </c>
      <c r="K12" s="163">
        <v>35</v>
      </c>
      <c r="L12" s="50">
        <v>0</v>
      </c>
      <c r="M12" s="51">
        <f t="shared" si="1"/>
        <v>0</v>
      </c>
      <c r="N12" s="52">
        <f t="shared" si="2"/>
        <v>0</v>
      </c>
      <c r="O12" s="48">
        <f t="shared" si="3"/>
        <v>0</v>
      </c>
      <c r="P12" s="163">
        <f t="shared" si="4"/>
        <v>0</v>
      </c>
      <c r="Q12" s="60"/>
    </row>
    <row r="13" spans="1:17">
      <c r="A13" s="5">
        <f>IF(C13=0,"",1+MAX(A$9:A12))</f>
        <v>5</v>
      </c>
      <c r="B13" s="3" t="s">
        <v>29</v>
      </c>
      <c r="C13" s="2">
        <v>1</v>
      </c>
      <c r="D13" s="47">
        <v>0</v>
      </c>
      <c r="E13" s="2">
        <f t="shared" si="5"/>
        <v>1</v>
      </c>
      <c r="F13" s="32" t="s">
        <v>18</v>
      </c>
      <c r="G13" s="48">
        <v>0</v>
      </c>
      <c r="H13" s="49">
        <f t="shared" si="0"/>
        <v>0</v>
      </c>
      <c r="I13" s="162">
        <v>1</v>
      </c>
      <c r="J13" s="163" t="s">
        <v>42</v>
      </c>
      <c r="K13" s="163">
        <v>35</v>
      </c>
      <c r="L13" s="50">
        <v>0</v>
      </c>
      <c r="M13" s="51">
        <f t="shared" si="1"/>
        <v>0</v>
      </c>
      <c r="N13" s="52">
        <f t="shared" si="2"/>
        <v>0</v>
      </c>
      <c r="O13" s="48">
        <f t="shared" si="3"/>
        <v>0</v>
      </c>
      <c r="P13" s="163">
        <f t="shared" si="4"/>
        <v>0</v>
      </c>
      <c r="Q13" s="60"/>
    </row>
    <row r="14" spans="1:17">
      <c r="A14" s="5">
        <f>IF(C14=0,"",1+MAX(A$9:A13))</f>
        <v>6</v>
      </c>
      <c r="B14" s="3" t="s">
        <v>30</v>
      </c>
      <c r="C14" s="2">
        <v>1</v>
      </c>
      <c r="D14" s="47">
        <v>0</v>
      </c>
      <c r="E14" s="2">
        <f t="shared" si="5"/>
        <v>1</v>
      </c>
      <c r="F14" s="32" t="s">
        <v>18</v>
      </c>
      <c r="G14" s="48">
        <v>0</v>
      </c>
      <c r="H14" s="49">
        <f t="shared" si="0"/>
        <v>0</v>
      </c>
      <c r="I14" s="162">
        <v>1</v>
      </c>
      <c r="J14" s="163" t="s">
        <v>42</v>
      </c>
      <c r="K14" s="163">
        <v>35</v>
      </c>
      <c r="L14" s="50">
        <v>0</v>
      </c>
      <c r="M14" s="51">
        <f t="shared" si="1"/>
        <v>0</v>
      </c>
      <c r="N14" s="52">
        <f t="shared" si="2"/>
        <v>0</v>
      </c>
      <c r="O14" s="48">
        <f t="shared" si="3"/>
        <v>0</v>
      </c>
      <c r="P14" s="163">
        <f t="shared" si="4"/>
        <v>0</v>
      </c>
      <c r="Q14" s="60"/>
    </row>
    <row r="15" spans="1:17">
      <c r="A15" s="5">
        <f>IF(C15=0,"",1+MAX(A$9:A14))</f>
        <v>7</v>
      </c>
      <c r="B15" s="3" t="s">
        <v>31</v>
      </c>
      <c r="C15" s="2">
        <v>1</v>
      </c>
      <c r="D15" s="47">
        <v>0</v>
      </c>
      <c r="E15" s="2">
        <f t="shared" si="5"/>
        <v>1</v>
      </c>
      <c r="F15" s="32" t="s">
        <v>18</v>
      </c>
      <c r="G15" s="48">
        <v>0</v>
      </c>
      <c r="H15" s="49">
        <f t="shared" si="0"/>
        <v>0</v>
      </c>
      <c r="I15" s="162">
        <v>1</v>
      </c>
      <c r="J15" s="163" t="s">
        <v>42</v>
      </c>
      <c r="K15" s="163">
        <v>35</v>
      </c>
      <c r="L15" s="50">
        <v>0</v>
      </c>
      <c r="M15" s="51">
        <f t="shared" si="1"/>
        <v>0</v>
      </c>
      <c r="N15" s="52">
        <f t="shared" si="2"/>
        <v>0</v>
      </c>
      <c r="O15" s="48">
        <f t="shared" si="3"/>
        <v>0</v>
      </c>
      <c r="P15" s="163">
        <f t="shared" si="4"/>
        <v>0</v>
      </c>
      <c r="Q15" s="60"/>
    </row>
    <row r="16" spans="1:17">
      <c r="A16" s="5">
        <f>IF(C16=0,"",1+MAX(A$9:A15))</f>
        <v>8</v>
      </c>
      <c r="B16" s="30" t="s">
        <v>45</v>
      </c>
      <c r="C16" s="2">
        <v>1</v>
      </c>
      <c r="D16" s="47">
        <v>0</v>
      </c>
      <c r="E16" s="2">
        <f t="shared" si="5"/>
        <v>1</v>
      </c>
      <c r="F16" s="32" t="s">
        <v>18</v>
      </c>
      <c r="G16" s="48">
        <v>0</v>
      </c>
      <c r="H16" s="49">
        <f t="shared" si="0"/>
        <v>0</v>
      </c>
      <c r="I16" s="162">
        <v>1</v>
      </c>
      <c r="J16" s="163" t="s">
        <v>42</v>
      </c>
      <c r="K16" s="163">
        <v>35</v>
      </c>
      <c r="L16" s="50">
        <v>0</v>
      </c>
      <c r="M16" s="51">
        <f t="shared" si="1"/>
        <v>0</v>
      </c>
      <c r="N16" s="52">
        <f t="shared" si="2"/>
        <v>0</v>
      </c>
      <c r="O16" s="48">
        <f t="shared" si="3"/>
        <v>0</v>
      </c>
      <c r="P16" s="163">
        <f t="shared" si="4"/>
        <v>0</v>
      </c>
      <c r="Q16" s="60"/>
    </row>
    <row r="17" spans="1:17">
      <c r="A17" s="5">
        <f>IF(C17=0,"",1+MAX(A$9:A16))</f>
        <v>9</v>
      </c>
      <c r="B17" s="30" t="s">
        <v>46</v>
      </c>
      <c r="C17" s="2">
        <v>1</v>
      </c>
      <c r="D17" s="47">
        <v>0</v>
      </c>
      <c r="E17" s="2">
        <f t="shared" si="5"/>
        <v>1</v>
      </c>
      <c r="F17" s="32" t="s">
        <v>18</v>
      </c>
      <c r="G17" s="48">
        <v>0</v>
      </c>
      <c r="H17" s="49">
        <f t="shared" si="0"/>
        <v>0</v>
      </c>
      <c r="I17" s="162">
        <v>1</v>
      </c>
      <c r="J17" s="163" t="s">
        <v>42</v>
      </c>
      <c r="K17" s="163">
        <v>35</v>
      </c>
      <c r="L17" s="50">
        <v>0</v>
      </c>
      <c r="M17" s="51">
        <f t="shared" si="1"/>
        <v>0</v>
      </c>
      <c r="N17" s="52">
        <f t="shared" si="2"/>
        <v>0</v>
      </c>
      <c r="O17" s="48">
        <f t="shared" si="3"/>
        <v>0</v>
      </c>
      <c r="P17" s="163">
        <f t="shared" si="4"/>
        <v>0</v>
      </c>
      <c r="Q17" s="60"/>
    </row>
    <row r="18" spans="1:17" ht="16.5" thickBot="1">
      <c r="A18" s="86">
        <f>IF(C18=0,"",1+MAX(A$9:A17))</f>
        <v>10</v>
      </c>
      <c r="B18" s="21" t="s">
        <v>47</v>
      </c>
      <c r="C18" s="87">
        <v>1</v>
      </c>
      <c r="D18" s="88">
        <v>0</v>
      </c>
      <c r="E18" s="87">
        <f t="shared" si="5"/>
        <v>1</v>
      </c>
      <c r="F18" s="89" t="s">
        <v>18</v>
      </c>
      <c r="G18" s="90">
        <v>0</v>
      </c>
      <c r="H18" s="91">
        <f t="shared" si="0"/>
        <v>0</v>
      </c>
      <c r="I18" s="164">
        <v>1</v>
      </c>
      <c r="J18" s="165" t="s">
        <v>42</v>
      </c>
      <c r="K18" s="165">
        <v>35</v>
      </c>
      <c r="L18" s="92">
        <v>0</v>
      </c>
      <c r="M18" s="93">
        <f t="shared" si="1"/>
        <v>0</v>
      </c>
      <c r="N18" s="94">
        <f t="shared" si="2"/>
        <v>0</v>
      </c>
      <c r="O18" s="90">
        <f t="shared" si="3"/>
        <v>0</v>
      </c>
      <c r="P18" s="165">
        <f t="shared" si="4"/>
        <v>0</v>
      </c>
      <c r="Q18" s="95"/>
    </row>
    <row r="19" spans="1:17" ht="16.5" thickBot="1">
      <c r="A19" s="16" t="str">
        <f>IF(C19=0,"",1+MAX(A$9:A18))</f>
        <v/>
      </c>
      <c r="B19" s="113" t="s">
        <v>20</v>
      </c>
      <c r="C19" s="114"/>
      <c r="D19" s="114"/>
      <c r="E19" s="115"/>
      <c r="F19" s="116" t="s">
        <v>32</v>
      </c>
      <c r="G19" s="115"/>
      <c r="H19" s="117">
        <f>SUM(H9:H18)</f>
        <v>0</v>
      </c>
      <c r="I19" s="117"/>
      <c r="J19" s="117"/>
      <c r="K19" s="117"/>
      <c r="L19" s="118"/>
      <c r="M19" s="116" t="s">
        <v>25</v>
      </c>
      <c r="N19" s="117">
        <f>SUM(N9:N18)</f>
        <v>0</v>
      </c>
      <c r="O19" s="119"/>
      <c r="P19" s="119"/>
      <c r="Q19" s="120">
        <f>(SUM(P9:P19))</f>
        <v>0</v>
      </c>
    </row>
    <row r="20" spans="1:17" ht="16.5" thickBot="1">
      <c r="A20" s="104"/>
      <c r="B20" s="105"/>
      <c r="C20" s="105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6"/>
    </row>
    <row r="21" spans="1:17" ht="16.5" thickBot="1">
      <c r="A21" s="109"/>
      <c r="B21" s="110" t="s">
        <v>48</v>
      </c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2"/>
    </row>
    <row r="22" spans="1:17">
      <c r="A22" s="107" t="str">
        <f>IF(C22=0,"",1+MAX(A$9:A1102))</f>
        <v/>
      </c>
      <c r="B22" s="108" t="s">
        <v>49</v>
      </c>
      <c r="C22" s="96"/>
      <c r="D22" s="96"/>
      <c r="E22" s="6"/>
      <c r="F22" s="96"/>
      <c r="G22" s="166"/>
      <c r="H22" s="167"/>
      <c r="I22" s="168"/>
      <c r="J22" s="167"/>
      <c r="K22" s="167"/>
      <c r="L22" s="169"/>
      <c r="M22" s="168"/>
      <c r="N22" s="170"/>
      <c r="O22" s="166"/>
      <c r="P22" s="167"/>
      <c r="Q22" s="177"/>
    </row>
    <row r="23" spans="1:17">
      <c r="A23" s="5" t="str">
        <f>IF(C23=0,"",1+MAX(A$9:A22))</f>
        <v/>
      </c>
      <c r="B23" s="40" t="s">
        <v>83</v>
      </c>
      <c r="C23" s="33"/>
      <c r="D23" s="33"/>
      <c r="E23" s="32"/>
      <c r="F23" s="32"/>
      <c r="G23" s="171"/>
      <c r="H23" s="163"/>
      <c r="I23" s="162"/>
      <c r="J23" s="163"/>
      <c r="K23" s="163"/>
      <c r="L23" s="172"/>
      <c r="M23" s="162"/>
      <c r="N23" s="173"/>
      <c r="O23" s="171"/>
      <c r="P23" s="163"/>
      <c r="Q23" s="178"/>
    </row>
    <row r="24" spans="1:17">
      <c r="A24" s="5" t="str">
        <f>IF(C24=0,"",1+MAX(A$9:A23))</f>
        <v/>
      </c>
      <c r="B24" s="45" t="s">
        <v>84</v>
      </c>
      <c r="C24" s="33"/>
      <c r="D24" s="33"/>
      <c r="E24" s="32"/>
      <c r="F24" s="32"/>
      <c r="G24" s="171"/>
      <c r="H24" s="163"/>
      <c r="I24" s="162"/>
      <c r="J24" s="163"/>
      <c r="K24" s="163"/>
      <c r="L24" s="172"/>
      <c r="M24" s="162"/>
      <c r="N24" s="173"/>
      <c r="O24" s="171"/>
      <c r="P24" s="163"/>
      <c r="Q24" s="178"/>
    </row>
    <row r="25" spans="1:17">
      <c r="A25" s="5" t="str">
        <f>IF(C25=0,"",1+MAX(A$9:A24))</f>
        <v/>
      </c>
      <c r="B25" s="41" t="s">
        <v>85</v>
      </c>
      <c r="C25" s="32"/>
      <c r="D25" s="32"/>
      <c r="E25" s="42">
        <v>1094</v>
      </c>
      <c r="F25" s="42">
        <v>13.5</v>
      </c>
      <c r="G25" s="171"/>
      <c r="H25" s="163"/>
      <c r="I25" s="162"/>
      <c r="J25" s="163"/>
      <c r="K25" s="163"/>
      <c r="L25" s="172"/>
      <c r="M25" s="162"/>
      <c r="N25" s="173"/>
      <c r="O25" s="171"/>
      <c r="P25" s="163"/>
      <c r="Q25" s="178"/>
    </row>
    <row r="26" spans="1:17">
      <c r="A26" s="5">
        <f>IF(C26=0,"",1+MAX(A$9:A25))</f>
        <v>11</v>
      </c>
      <c r="B26" s="53" t="s">
        <v>160</v>
      </c>
      <c r="C26" s="35">
        <f>E25*F25*2</f>
        <v>29538</v>
      </c>
      <c r="D26" s="37">
        <v>0.05</v>
      </c>
      <c r="E26" s="36">
        <f>C26*(1+D26)</f>
        <v>31014.9</v>
      </c>
      <c r="F26" s="32" t="s">
        <v>37</v>
      </c>
      <c r="G26" s="171">
        <v>0.56999999999999995</v>
      </c>
      <c r="H26" s="163">
        <f>G26*E26</f>
        <v>17678.492999999999</v>
      </c>
      <c r="I26" s="162">
        <v>2</v>
      </c>
      <c r="J26" s="163" t="s">
        <v>51</v>
      </c>
      <c r="K26" s="163">
        <v>50</v>
      </c>
      <c r="L26" s="172">
        <v>1.4E-2</v>
      </c>
      <c r="M26" s="162">
        <f>L26*E26</f>
        <v>434.20860000000005</v>
      </c>
      <c r="N26" s="173">
        <f>M26*K26</f>
        <v>21710.430000000004</v>
      </c>
      <c r="O26" s="171">
        <f>(H26+N26)/E26</f>
        <v>1.27</v>
      </c>
      <c r="P26" s="163">
        <f>O26*E26</f>
        <v>39388.923000000003</v>
      </c>
      <c r="Q26" s="178"/>
    </row>
    <row r="27" spans="1:17">
      <c r="A27" s="5" t="str">
        <f>IF(C27=0,"",1+MAX(A$9:A26))</f>
        <v/>
      </c>
      <c r="B27" s="54" t="s">
        <v>52</v>
      </c>
      <c r="C27" s="55"/>
      <c r="D27" s="55"/>
      <c r="E27" s="36">
        <f>ROUNDUP(E26/32,0)</f>
        <v>970</v>
      </c>
      <c r="F27" s="32" t="s">
        <v>53</v>
      </c>
      <c r="G27" s="171"/>
      <c r="H27" s="163"/>
      <c r="I27" s="162"/>
      <c r="J27" s="163"/>
      <c r="K27" s="163"/>
      <c r="L27" s="172"/>
      <c r="M27" s="162"/>
      <c r="N27" s="173"/>
      <c r="O27" s="171"/>
      <c r="P27" s="163"/>
      <c r="Q27" s="178"/>
    </row>
    <row r="28" spans="1:17" ht="16.5" customHeight="1">
      <c r="A28" s="5" t="str">
        <f>IF(C28=0,"",1+MAX(A$9:A27))</f>
        <v/>
      </c>
      <c r="B28" s="54" t="s">
        <v>54</v>
      </c>
      <c r="C28" s="55"/>
      <c r="D28" s="55"/>
      <c r="E28" s="36">
        <f>ROUNDUP(E27*24/500,0)</f>
        <v>47</v>
      </c>
      <c r="F28" s="32" t="s">
        <v>55</v>
      </c>
      <c r="G28" s="171">
        <v>4.5</v>
      </c>
      <c r="H28" s="163">
        <f t="shared" ref="H28:H35" si="6">G28*E28</f>
        <v>211.5</v>
      </c>
      <c r="I28" s="162"/>
      <c r="J28" s="163"/>
      <c r="K28" s="163"/>
      <c r="L28" s="172"/>
      <c r="M28" s="162"/>
      <c r="N28" s="173"/>
      <c r="O28" s="171">
        <f t="shared" ref="O28:O35" si="7">(H28+N28)/E28</f>
        <v>4.5</v>
      </c>
      <c r="P28" s="163">
        <f t="shared" ref="P28:P35" si="8">O28*E28</f>
        <v>211.5</v>
      </c>
      <c r="Q28" s="178"/>
    </row>
    <row r="29" spans="1:17">
      <c r="A29" s="5" t="str">
        <f>IF(C29=0,"",1+MAX(A$9:A28))</f>
        <v/>
      </c>
      <c r="B29" s="54" t="s">
        <v>56</v>
      </c>
      <c r="C29" s="55"/>
      <c r="D29" s="55"/>
      <c r="E29" s="36">
        <f>ROUNDUP(E26/200,0)</f>
        <v>156</v>
      </c>
      <c r="F29" s="32" t="s">
        <v>57</v>
      </c>
      <c r="G29" s="171">
        <v>9.8000000000000007</v>
      </c>
      <c r="H29" s="163">
        <f t="shared" si="6"/>
        <v>1528.8000000000002</v>
      </c>
      <c r="I29" s="162"/>
      <c r="J29" s="163"/>
      <c r="K29" s="163"/>
      <c r="L29" s="172"/>
      <c r="M29" s="162"/>
      <c r="N29" s="173"/>
      <c r="O29" s="171">
        <f t="shared" si="7"/>
        <v>9.8000000000000007</v>
      </c>
      <c r="P29" s="163">
        <f t="shared" si="8"/>
        <v>1528.8000000000002</v>
      </c>
      <c r="Q29" s="178"/>
    </row>
    <row r="30" spans="1:17">
      <c r="A30" s="5" t="str">
        <f>IF(C30=0,"",1+MAX(A$9:A29))</f>
        <v/>
      </c>
      <c r="B30" s="54" t="s">
        <v>58</v>
      </c>
      <c r="C30" s="55"/>
      <c r="D30" s="55"/>
      <c r="E30" s="36">
        <f>ROUNDUP(E26*5.25/1000,0)</f>
        <v>163</v>
      </c>
      <c r="F30" s="32" t="s">
        <v>59</v>
      </c>
      <c r="G30" s="171">
        <v>4.8</v>
      </c>
      <c r="H30" s="163">
        <f t="shared" si="6"/>
        <v>782.4</v>
      </c>
      <c r="I30" s="162"/>
      <c r="J30" s="163"/>
      <c r="K30" s="163"/>
      <c r="L30" s="172"/>
      <c r="M30" s="162"/>
      <c r="N30" s="173"/>
      <c r="O30" s="171">
        <f t="shared" si="7"/>
        <v>4.8</v>
      </c>
      <c r="P30" s="163">
        <f t="shared" si="8"/>
        <v>782.4</v>
      </c>
      <c r="Q30" s="178"/>
    </row>
    <row r="31" spans="1:17">
      <c r="A31" s="5">
        <f>IF(C31=0,"",1+MAX(A$9:A30))</f>
        <v>12</v>
      </c>
      <c r="B31" s="54" t="s">
        <v>60</v>
      </c>
      <c r="C31" s="56">
        <f>E25*F25*2</f>
        <v>29538</v>
      </c>
      <c r="D31" s="37">
        <v>0.05</v>
      </c>
      <c r="E31" s="36">
        <f>C31*(1+D31)</f>
        <v>31014.9</v>
      </c>
      <c r="F31" s="32" t="s">
        <v>37</v>
      </c>
      <c r="G31" s="171">
        <v>0</v>
      </c>
      <c r="H31" s="163">
        <f t="shared" si="6"/>
        <v>0</v>
      </c>
      <c r="I31" s="162">
        <v>1</v>
      </c>
      <c r="J31" s="163" t="s">
        <v>42</v>
      </c>
      <c r="K31" s="163">
        <v>50</v>
      </c>
      <c r="L31" s="172">
        <v>2.1000000000000001E-2</v>
      </c>
      <c r="M31" s="162">
        <f t="shared" ref="M31:M35" si="9">L31*E31</f>
        <v>651.31290000000013</v>
      </c>
      <c r="N31" s="173">
        <f t="shared" ref="N31:N35" si="10">M31*K31</f>
        <v>32565.645000000008</v>
      </c>
      <c r="O31" s="171">
        <f t="shared" si="7"/>
        <v>1.0500000000000003</v>
      </c>
      <c r="P31" s="163">
        <f t="shared" si="8"/>
        <v>32565.645000000011</v>
      </c>
      <c r="Q31" s="178"/>
    </row>
    <row r="32" spans="1:17" ht="31.5">
      <c r="A32" s="5">
        <f>IF(C32=0,"",1+MAX(A$9:A31))</f>
        <v>13</v>
      </c>
      <c r="B32" s="53" t="s">
        <v>61</v>
      </c>
      <c r="C32" s="56">
        <f>ROUNDUP(E25/1.33+1,0)</f>
        <v>824</v>
      </c>
      <c r="D32" s="37">
        <v>0.05</v>
      </c>
      <c r="E32" s="36">
        <f>C32*(1+D32)</f>
        <v>865.2</v>
      </c>
      <c r="F32" s="32" t="s">
        <v>43</v>
      </c>
      <c r="G32" s="171">
        <f>1.5*F25</f>
        <v>20.25</v>
      </c>
      <c r="H32" s="163">
        <f t="shared" si="6"/>
        <v>17520.3</v>
      </c>
      <c r="I32" s="162">
        <v>1</v>
      </c>
      <c r="J32" s="163" t="s">
        <v>42</v>
      </c>
      <c r="K32" s="163">
        <v>50</v>
      </c>
      <c r="L32" s="172">
        <v>0.23</v>
      </c>
      <c r="M32" s="162">
        <f t="shared" si="9"/>
        <v>198.99600000000001</v>
      </c>
      <c r="N32" s="173">
        <f t="shared" si="10"/>
        <v>9949.8000000000011</v>
      </c>
      <c r="O32" s="171">
        <f t="shared" si="7"/>
        <v>31.749999999999996</v>
      </c>
      <c r="P32" s="163">
        <f t="shared" si="8"/>
        <v>27470.1</v>
      </c>
      <c r="Q32" s="178"/>
    </row>
    <row r="33" spans="1:17">
      <c r="A33" s="5">
        <f>IF(C33=0,"",1+MAX(A$9:A32))</f>
        <v>14</v>
      </c>
      <c r="B33" s="53" t="s">
        <v>62</v>
      </c>
      <c r="C33" s="56">
        <f>E25*2</f>
        <v>2188</v>
      </c>
      <c r="D33" s="37">
        <v>0.05</v>
      </c>
      <c r="E33" s="36">
        <f t="shared" ref="E33:E35" si="11">C33*(1+D33)</f>
        <v>2297.4</v>
      </c>
      <c r="F33" s="32" t="s">
        <v>38</v>
      </c>
      <c r="G33" s="171">
        <v>1.5</v>
      </c>
      <c r="H33" s="163">
        <f t="shared" si="6"/>
        <v>3446.1000000000004</v>
      </c>
      <c r="I33" s="162">
        <v>1</v>
      </c>
      <c r="J33" s="163" t="s">
        <v>42</v>
      </c>
      <c r="K33" s="163">
        <v>50</v>
      </c>
      <c r="L33" s="172">
        <v>0</v>
      </c>
      <c r="M33" s="162">
        <f t="shared" si="9"/>
        <v>0</v>
      </c>
      <c r="N33" s="173">
        <f t="shared" si="10"/>
        <v>0</v>
      </c>
      <c r="O33" s="171">
        <f t="shared" si="7"/>
        <v>1.5</v>
      </c>
      <c r="P33" s="163">
        <f t="shared" si="8"/>
        <v>3446.1000000000004</v>
      </c>
      <c r="Q33" s="178"/>
    </row>
    <row r="34" spans="1:17">
      <c r="A34" s="5">
        <f>IF(C34=0,"",1+MAX(A$9:A33))</f>
        <v>15</v>
      </c>
      <c r="B34" s="53" t="s">
        <v>194</v>
      </c>
      <c r="C34" s="56">
        <f>E25*F25</f>
        <v>14769</v>
      </c>
      <c r="D34" s="37">
        <v>0.05</v>
      </c>
      <c r="E34" s="36">
        <f t="shared" si="11"/>
        <v>15507.45</v>
      </c>
      <c r="F34" s="32" t="s">
        <v>37</v>
      </c>
      <c r="G34" s="171">
        <v>0.85</v>
      </c>
      <c r="H34" s="163">
        <f t="shared" si="6"/>
        <v>13181.3325</v>
      </c>
      <c r="I34" s="162">
        <v>1</v>
      </c>
      <c r="J34" s="163" t="s">
        <v>42</v>
      </c>
      <c r="K34" s="163">
        <v>50</v>
      </c>
      <c r="L34" s="172">
        <v>1.0999999999999999E-2</v>
      </c>
      <c r="M34" s="162">
        <f t="shared" si="9"/>
        <v>170.58195000000001</v>
      </c>
      <c r="N34" s="173">
        <f t="shared" si="10"/>
        <v>8529.0974999999999</v>
      </c>
      <c r="O34" s="171">
        <f t="shared" si="7"/>
        <v>1.4</v>
      </c>
      <c r="P34" s="163">
        <f t="shared" si="8"/>
        <v>21710.43</v>
      </c>
      <c r="Q34" s="178"/>
    </row>
    <row r="35" spans="1:17">
      <c r="A35" s="5">
        <f>IF(C35=0,"",1+MAX(A$9:A34))</f>
        <v>16</v>
      </c>
      <c r="B35" s="53" t="s">
        <v>63</v>
      </c>
      <c r="C35" s="56">
        <f>E25*4</f>
        <v>4376</v>
      </c>
      <c r="D35" s="37">
        <v>0.05</v>
      </c>
      <c r="E35" s="36">
        <f t="shared" si="11"/>
        <v>4594.8</v>
      </c>
      <c r="F35" s="32" t="s">
        <v>38</v>
      </c>
      <c r="G35" s="171">
        <v>0.3</v>
      </c>
      <c r="H35" s="163">
        <f t="shared" si="6"/>
        <v>1378.44</v>
      </c>
      <c r="I35" s="162">
        <v>1</v>
      </c>
      <c r="J35" s="163" t="s">
        <v>42</v>
      </c>
      <c r="K35" s="163">
        <v>50</v>
      </c>
      <c r="L35" s="172">
        <v>8.0000000000000002E-3</v>
      </c>
      <c r="M35" s="162">
        <f t="shared" si="9"/>
        <v>36.758400000000002</v>
      </c>
      <c r="N35" s="173">
        <f t="shared" si="10"/>
        <v>1837.92</v>
      </c>
      <c r="O35" s="171">
        <f t="shared" si="7"/>
        <v>0.7</v>
      </c>
      <c r="P35" s="163">
        <f t="shared" si="8"/>
        <v>3216.36</v>
      </c>
      <c r="Q35" s="178"/>
    </row>
    <row r="36" spans="1:17" ht="16.5" customHeight="1">
      <c r="A36" s="5" t="str">
        <f>IF(C36=0,"",1+MAX(A$9:A35))</f>
        <v/>
      </c>
      <c r="B36" s="41" t="s">
        <v>86</v>
      </c>
      <c r="C36" s="32"/>
      <c r="D36" s="32"/>
      <c r="E36" s="42">
        <v>468</v>
      </c>
      <c r="F36" s="42">
        <v>13.5</v>
      </c>
      <c r="G36" s="171"/>
      <c r="H36" s="163"/>
      <c r="I36" s="162"/>
      <c r="J36" s="163"/>
      <c r="K36" s="163"/>
      <c r="L36" s="172"/>
      <c r="M36" s="162"/>
      <c r="N36" s="173"/>
      <c r="O36" s="171"/>
      <c r="P36" s="163"/>
      <c r="Q36" s="178"/>
    </row>
    <row r="37" spans="1:17">
      <c r="A37" s="5">
        <f>IF(C37=0,"",1+MAX(A$9:A36))</f>
        <v>17</v>
      </c>
      <c r="B37" s="53" t="s">
        <v>64</v>
      </c>
      <c r="C37" s="35">
        <f>E36*F36</f>
        <v>6318</v>
      </c>
      <c r="D37" s="37">
        <v>0.05</v>
      </c>
      <c r="E37" s="36">
        <f>C37*(1+D37)</f>
        <v>6633.9000000000005</v>
      </c>
      <c r="F37" s="32" t="s">
        <v>37</v>
      </c>
      <c r="G37" s="171">
        <v>0.56999999999999995</v>
      </c>
      <c r="H37" s="163">
        <f>G37*E37</f>
        <v>3781.3229999999999</v>
      </c>
      <c r="I37" s="162">
        <v>2</v>
      </c>
      <c r="J37" s="163" t="s">
        <v>51</v>
      </c>
      <c r="K37" s="163">
        <v>50</v>
      </c>
      <c r="L37" s="172">
        <v>1.4E-2</v>
      </c>
      <c r="M37" s="162">
        <f>L37*E37</f>
        <v>92.874600000000015</v>
      </c>
      <c r="N37" s="173">
        <f>M37*K37</f>
        <v>4643.7300000000005</v>
      </c>
      <c r="O37" s="171">
        <f>(H37+N37)/E37</f>
        <v>1.2699999999999998</v>
      </c>
      <c r="P37" s="163">
        <f>O37*E37</f>
        <v>8425.0529999999999</v>
      </c>
      <c r="Q37" s="178"/>
    </row>
    <row r="38" spans="1:17">
      <c r="A38" s="5" t="str">
        <f>IF(C38=0,"",1+MAX(A$9:A37))</f>
        <v/>
      </c>
      <c r="B38" s="54" t="s">
        <v>52</v>
      </c>
      <c r="C38" s="55"/>
      <c r="D38" s="55"/>
      <c r="E38" s="36">
        <f>ROUNDUP(E37/32,0)</f>
        <v>208</v>
      </c>
      <c r="F38" s="32" t="s">
        <v>53</v>
      </c>
      <c r="G38" s="171"/>
      <c r="H38" s="163"/>
      <c r="I38" s="162"/>
      <c r="J38" s="163"/>
      <c r="K38" s="163"/>
      <c r="L38" s="172"/>
      <c r="M38" s="162"/>
      <c r="N38" s="173"/>
      <c r="O38" s="171"/>
      <c r="P38" s="163"/>
      <c r="Q38" s="178"/>
    </row>
    <row r="39" spans="1:17" ht="16.5" customHeight="1">
      <c r="A39" s="5" t="str">
        <f>IF(C39=0,"",1+MAX(A$9:A38))</f>
        <v/>
      </c>
      <c r="B39" s="54" t="s">
        <v>54</v>
      </c>
      <c r="C39" s="55"/>
      <c r="D39" s="55"/>
      <c r="E39" s="36">
        <f>ROUNDUP(E38*24/500,0)</f>
        <v>10</v>
      </c>
      <c r="F39" s="32" t="s">
        <v>55</v>
      </c>
      <c r="G39" s="171">
        <v>4.5</v>
      </c>
      <c r="H39" s="163">
        <f t="shared" ref="H39:H46" si="12">G39*E39</f>
        <v>45</v>
      </c>
      <c r="I39" s="162"/>
      <c r="J39" s="163"/>
      <c r="K39" s="163"/>
      <c r="L39" s="172"/>
      <c r="M39" s="162"/>
      <c r="N39" s="173"/>
      <c r="O39" s="171">
        <f t="shared" ref="O39:O46" si="13">(H39+N39)/E39</f>
        <v>4.5</v>
      </c>
      <c r="P39" s="163">
        <f t="shared" ref="P39:P46" si="14">O39*E39</f>
        <v>45</v>
      </c>
      <c r="Q39" s="178"/>
    </row>
    <row r="40" spans="1:17">
      <c r="A40" s="5" t="str">
        <f>IF(C40=0,"",1+MAX(A$9:A39))</f>
        <v/>
      </c>
      <c r="B40" s="54" t="s">
        <v>56</v>
      </c>
      <c r="C40" s="55"/>
      <c r="D40" s="55"/>
      <c r="E40" s="36">
        <f>ROUNDUP(E37/200,0)</f>
        <v>34</v>
      </c>
      <c r="F40" s="32" t="s">
        <v>57</v>
      </c>
      <c r="G40" s="171">
        <v>9.8000000000000007</v>
      </c>
      <c r="H40" s="163">
        <f t="shared" si="12"/>
        <v>333.20000000000005</v>
      </c>
      <c r="I40" s="162"/>
      <c r="J40" s="163"/>
      <c r="K40" s="163"/>
      <c r="L40" s="172"/>
      <c r="M40" s="162"/>
      <c r="N40" s="173"/>
      <c r="O40" s="171">
        <f t="shared" si="13"/>
        <v>9.8000000000000007</v>
      </c>
      <c r="P40" s="163">
        <f t="shared" si="14"/>
        <v>333.20000000000005</v>
      </c>
      <c r="Q40" s="178"/>
    </row>
    <row r="41" spans="1:17">
      <c r="A41" s="5" t="str">
        <f>IF(C41=0,"",1+MAX(A$9:A40))</f>
        <v/>
      </c>
      <c r="B41" s="54" t="s">
        <v>58</v>
      </c>
      <c r="C41" s="55"/>
      <c r="D41" s="55"/>
      <c r="E41" s="36">
        <f>ROUNDUP(E37*5.25/1000,0)</f>
        <v>35</v>
      </c>
      <c r="F41" s="32" t="s">
        <v>59</v>
      </c>
      <c r="G41" s="171">
        <v>4.8</v>
      </c>
      <c r="H41" s="163">
        <f t="shared" si="12"/>
        <v>168</v>
      </c>
      <c r="I41" s="162"/>
      <c r="J41" s="163"/>
      <c r="K41" s="163"/>
      <c r="L41" s="172"/>
      <c r="M41" s="162"/>
      <c r="N41" s="173"/>
      <c r="O41" s="171">
        <f t="shared" si="13"/>
        <v>4.8</v>
      </c>
      <c r="P41" s="163">
        <f t="shared" si="14"/>
        <v>168</v>
      </c>
      <c r="Q41" s="178"/>
    </row>
    <row r="42" spans="1:17">
      <c r="A42" s="5">
        <f>IF(C42=0,"",1+MAX(A$9:A41))</f>
        <v>18</v>
      </c>
      <c r="B42" s="54" t="s">
        <v>60</v>
      </c>
      <c r="C42" s="56">
        <f>E36*F36</f>
        <v>6318</v>
      </c>
      <c r="D42" s="37">
        <v>0.05</v>
      </c>
      <c r="E42" s="36">
        <f t="shared" ref="E42:E46" si="15">C42*(1+D42)</f>
        <v>6633.9000000000005</v>
      </c>
      <c r="F42" s="32" t="s">
        <v>37</v>
      </c>
      <c r="G42" s="171">
        <v>0</v>
      </c>
      <c r="H42" s="163">
        <f t="shared" si="12"/>
        <v>0</v>
      </c>
      <c r="I42" s="162">
        <v>1</v>
      </c>
      <c r="J42" s="163" t="s">
        <v>42</v>
      </c>
      <c r="K42" s="163">
        <v>50</v>
      </c>
      <c r="L42" s="172">
        <v>2.1000000000000001E-2</v>
      </c>
      <c r="M42" s="162">
        <f t="shared" ref="M42:M46" si="16">L42*E42</f>
        <v>139.31190000000001</v>
      </c>
      <c r="N42" s="173">
        <f t="shared" ref="N42:N46" si="17">M42*K42</f>
        <v>6965.5950000000003</v>
      </c>
      <c r="O42" s="171">
        <f t="shared" si="13"/>
        <v>1.05</v>
      </c>
      <c r="P42" s="163">
        <f t="shared" si="14"/>
        <v>6965.5950000000012</v>
      </c>
      <c r="Q42" s="178"/>
    </row>
    <row r="43" spans="1:17" ht="31.5">
      <c r="A43" s="5">
        <f>IF(C43=0,"",1+MAX(A$9:A42))</f>
        <v>19</v>
      </c>
      <c r="B43" s="53" t="s">
        <v>69</v>
      </c>
      <c r="C43" s="56">
        <f>ROUNDUP(E36/1.33+1,0)</f>
        <v>353</v>
      </c>
      <c r="D43" s="37">
        <v>0.05</v>
      </c>
      <c r="E43" s="36">
        <f>C43*(1+D43)</f>
        <v>370.65000000000003</v>
      </c>
      <c r="F43" s="32" t="s">
        <v>43</v>
      </c>
      <c r="G43" s="171">
        <f>0.92*F36</f>
        <v>12.42</v>
      </c>
      <c r="H43" s="163">
        <f t="shared" si="12"/>
        <v>4603.473</v>
      </c>
      <c r="I43" s="162">
        <v>1</v>
      </c>
      <c r="J43" s="163" t="s">
        <v>42</v>
      </c>
      <c r="K43" s="163">
        <v>50</v>
      </c>
      <c r="L43" s="172">
        <v>0.23</v>
      </c>
      <c r="M43" s="162">
        <f t="shared" si="16"/>
        <v>85.249500000000012</v>
      </c>
      <c r="N43" s="173">
        <f t="shared" si="17"/>
        <v>4262.4750000000004</v>
      </c>
      <c r="O43" s="171">
        <f t="shared" si="13"/>
        <v>23.919999999999998</v>
      </c>
      <c r="P43" s="163">
        <f t="shared" si="14"/>
        <v>8865.9480000000003</v>
      </c>
      <c r="Q43" s="178"/>
    </row>
    <row r="44" spans="1:17">
      <c r="A44" s="5">
        <f>IF(C44=0,"",1+MAX(A$9:A43))</f>
        <v>20</v>
      </c>
      <c r="B44" s="53" t="s">
        <v>70</v>
      </c>
      <c r="C44" s="56">
        <f>E36*2</f>
        <v>936</v>
      </c>
      <c r="D44" s="37">
        <v>0.05</v>
      </c>
      <c r="E44" s="36">
        <f t="shared" ref="E44:E45" si="18">C44*(1+D44)</f>
        <v>982.80000000000007</v>
      </c>
      <c r="F44" s="32" t="s">
        <v>38</v>
      </c>
      <c r="G44" s="171">
        <v>0.92</v>
      </c>
      <c r="H44" s="163">
        <f t="shared" si="12"/>
        <v>904.17600000000016</v>
      </c>
      <c r="I44" s="162">
        <v>1</v>
      </c>
      <c r="J44" s="163" t="s">
        <v>42</v>
      </c>
      <c r="K44" s="163">
        <v>50</v>
      </c>
      <c r="L44" s="172">
        <v>0</v>
      </c>
      <c r="M44" s="162">
        <f t="shared" si="16"/>
        <v>0</v>
      </c>
      <c r="N44" s="173">
        <f t="shared" si="17"/>
        <v>0</v>
      </c>
      <c r="O44" s="171">
        <f t="shared" si="13"/>
        <v>0.92000000000000015</v>
      </c>
      <c r="P44" s="163">
        <f t="shared" si="14"/>
        <v>904.17600000000016</v>
      </c>
      <c r="Q44" s="178"/>
    </row>
    <row r="45" spans="1:17">
      <c r="A45" s="5">
        <f>IF(C45=0,"",1+MAX(A$9:A44))</f>
        <v>21</v>
      </c>
      <c r="B45" s="53" t="s">
        <v>195</v>
      </c>
      <c r="C45" s="56">
        <f>E36*F36*2</f>
        <v>12636</v>
      </c>
      <c r="D45" s="37">
        <v>0.05</v>
      </c>
      <c r="E45" s="36">
        <f t="shared" si="18"/>
        <v>13267.800000000001</v>
      </c>
      <c r="F45" s="32" t="s">
        <v>37</v>
      </c>
      <c r="G45" s="171">
        <v>0.82</v>
      </c>
      <c r="H45" s="163">
        <f t="shared" si="12"/>
        <v>10879.596</v>
      </c>
      <c r="I45" s="162">
        <v>1</v>
      </c>
      <c r="J45" s="163" t="s">
        <v>42</v>
      </c>
      <c r="K45" s="163">
        <v>50</v>
      </c>
      <c r="L45" s="172">
        <v>1.0999999999999999E-2</v>
      </c>
      <c r="M45" s="162">
        <f t="shared" si="16"/>
        <v>145.94579999999999</v>
      </c>
      <c r="N45" s="173">
        <f t="shared" si="17"/>
        <v>7297.29</v>
      </c>
      <c r="O45" s="171">
        <f t="shared" si="13"/>
        <v>1.3699999999999999</v>
      </c>
      <c r="P45" s="163">
        <f t="shared" si="14"/>
        <v>18176.885999999999</v>
      </c>
      <c r="Q45" s="178"/>
    </row>
    <row r="46" spans="1:17">
      <c r="A46" s="5">
        <f>IF(C46=0,"",1+MAX(A$9:A45))</f>
        <v>22</v>
      </c>
      <c r="B46" s="53" t="s">
        <v>63</v>
      </c>
      <c r="C46" s="56">
        <f>E36*2</f>
        <v>936</v>
      </c>
      <c r="D46" s="37">
        <v>0.05</v>
      </c>
      <c r="E46" s="36">
        <f t="shared" si="15"/>
        <v>982.80000000000007</v>
      </c>
      <c r="F46" s="32" t="s">
        <v>38</v>
      </c>
      <c r="G46" s="171">
        <v>0.3</v>
      </c>
      <c r="H46" s="163">
        <f t="shared" si="12"/>
        <v>294.84000000000003</v>
      </c>
      <c r="I46" s="162">
        <v>1</v>
      </c>
      <c r="J46" s="163" t="s">
        <v>42</v>
      </c>
      <c r="K46" s="163">
        <v>50</v>
      </c>
      <c r="L46" s="172">
        <v>8.0000000000000002E-3</v>
      </c>
      <c r="M46" s="162">
        <f t="shared" si="16"/>
        <v>7.8624000000000009</v>
      </c>
      <c r="N46" s="173">
        <f t="shared" si="17"/>
        <v>393.12000000000006</v>
      </c>
      <c r="O46" s="171">
        <f t="shared" si="13"/>
        <v>0.7</v>
      </c>
      <c r="P46" s="163">
        <f t="shared" si="14"/>
        <v>687.96</v>
      </c>
      <c r="Q46" s="178"/>
    </row>
    <row r="47" spans="1:17">
      <c r="A47" s="5" t="str">
        <f>IF(C47=0,"",1+MAX(A$9:A46))</f>
        <v/>
      </c>
      <c r="B47" s="41" t="s">
        <v>87</v>
      </c>
      <c r="C47" s="32"/>
      <c r="D47" s="32"/>
      <c r="E47" s="42">
        <v>342</v>
      </c>
      <c r="F47" s="42">
        <v>13.5</v>
      </c>
      <c r="G47" s="171"/>
      <c r="H47" s="163"/>
      <c r="I47" s="162"/>
      <c r="J47" s="163"/>
      <c r="K47" s="163"/>
      <c r="L47" s="172"/>
      <c r="M47" s="162"/>
      <c r="N47" s="173"/>
      <c r="O47" s="171"/>
      <c r="P47" s="163"/>
      <c r="Q47" s="178"/>
    </row>
    <row r="48" spans="1:17">
      <c r="A48" s="5">
        <f>IF(C48=0,"",1+MAX(A$9:A47))</f>
        <v>23</v>
      </c>
      <c r="B48" s="53" t="s">
        <v>160</v>
      </c>
      <c r="C48" s="35">
        <f>E47*F47*2</f>
        <v>9234</v>
      </c>
      <c r="D48" s="37">
        <v>0.05</v>
      </c>
      <c r="E48" s="36">
        <f>C48*(1+D48)</f>
        <v>9695.7000000000007</v>
      </c>
      <c r="F48" s="32" t="s">
        <v>37</v>
      </c>
      <c r="G48" s="171">
        <v>0.56000000000000005</v>
      </c>
      <c r="H48" s="163">
        <f>G48*E48</f>
        <v>5429.5920000000006</v>
      </c>
      <c r="I48" s="162">
        <v>2</v>
      </c>
      <c r="J48" s="163" t="s">
        <v>51</v>
      </c>
      <c r="K48" s="163">
        <v>50</v>
      </c>
      <c r="L48" s="172">
        <v>1.4E-2</v>
      </c>
      <c r="M48" s="162">
        <f>L48*E48</f>
        <v>135.7398</v>
      </c>
      <c r="N48" s="173">
        <f>M48*K48</f>
        <v>6786.99</v>
      </c>
      <c r="O48" s="171">
        <f>(H48+N48)/E48</f>
        <v>1.26</v>
      </c>
      <c r="P48" s="163">
        <f>O48*E48</f>
        <v>12216.582</v>
      </c>
      <c r="Q48" s="178"/>
    </row>
    <row r="49" spans="1:17">
      <c r="A49" s="5" t="str">
        <f>IF(C49=0,"",1+MAX(A$9:A48))</f>
        <v/>
      </c>
      <c r="B49" s="54" t="s">
        <v>52</v>
      </c>
      <c r="C49" s="55"/>
      <c r="D49" s="55"/>
      <c r="E49" s="36">
        <f>ROUNDUP(E48/32,0)</f>
        <v>303</v>
      </c>
      <c r="F49" s="32" t="s">
        <v>53</v>
      </c>
      <c r="G49" s="163"/>
      <c r="H49" s="163"/>
      <c r="I49" s="162"/>
      <c r="J49" s="163"/>
      <c r="K49" s="163"/>
      <c r="L49" s="172"/>
      <c r="M49" s="162"/>
      <c r="N49" s="173"/>
      <c r="O49" s="171"/>
      <c r="P49" s="163"/>
      <c r="Q49" s="178"/>
    </row>
    <row r="50" spans="1:17" ht="16.5" customHeight="1">
      <c r="A50" s="5" t="str">
        <f>IF(C50=0,"",1+MAX(A$9:A49))</f>
        <v/>
      </c>
      <c r="B50" s="54" t="s">
        <v>54</v>
      </c>
      <c r="C50" s="55"/>
      <c r="D50" s="55"/>
      <c r="E50" s="36">
        <f>ROUNDUP(E49*24/500,0)</f>
        <v>15</v>
      </c>
      <c r="F50" s="32" t="s">
        <v>55</v>
      </c>
      <c r="G50" s="171">
        <v>4.5</v>
      </c>
      <c r="H50" s="163">
        <f t="shared" ref="H50:H57" si="19">G50*E50</f>
        <v>67.5</v>
      </c>
      <c r="I50" s="162"/>
      <c r="J50" s="163"/>
      <c r="K50" s="163"/>
      <c r="L50" s="172"/>
      <c r="M50" s="162"/>
      <c r="N50" s="173"/>
      <c r="O50" s="171">
        <f t="shared" ref="O50:O57" si="20">(H50+N50)/E50</f>
        <v>4.5</v>
      </c>
      <c r="P50" s="163">
        <f t="shared" ref="P50:P57" si="21">O50*E50</f>
        <v>67.5</v>
      </c>
      <c r="Q50" s="178"/>
    </row>
    <row r="51" spans="1:17" ht="15" customHeight="1">
      <c r="A51" s="5" t="str">
        <f>IF(C51=0,"",1+MAX(A$9:A50))</f>
        <v/>
      </c>
      <c r="B51" s="54" t="s">
        <v>56</v>
      </c>
      <c r="C51" s="55"/>
      <c r="D51" s="55"/>
      <c r="E51" s="36">
        <f>ROUNDUP(E48/200,0)</f>
        <v>49</v>
      </c>
      <c r="F51" s="32" t="s">
        <v>57</v>
      </c>
      <c r="G51" s="171">
        <v>9.8000000000000007</v>
      </c>
      <c r="H51" s="163">
        <f t="shared" si="19"/>
        <v>480.20000000000005</v>
      </c>
      <c r="I51" s="162"/>
      <c r="J51" s="163"/>
      <c r="K51" s="163"/>
      <c r="L51" s="172"/>
      <c r="M51" s="162"/>
      <c r="N51" s="173"/>
      <c r="O51" s="171">
        <f t="shared" si="20"/>
        <v>9.8000000000000007</v>
      </c>
      <c r="P51" s="163">
        <f t="shared" si="21"/>
        <v>480.20000000000005</v>
      </c>
      <c r="Q51" s="178"/>
    </row>
    <row r="52" spans="1:17">
      <c r="A52" s="5" t="str">
        <f>IF(C52=0,"",1+MAX(A$9:A51))</f>
        <v/>
      </c>
      <c r="B52" s="54" t="s">
        <v>58</v>
      </c>
      <c r="C52" s="55"/>
      <c r="D52" s="55"/>
      <c r="E52" s="36">
        <f>ROUNDUP(E48*5.25/1000,0)</f>
        <v>51</v>
      </c>
      <c r="F52" s="32" t="s">
        <v>59</v>
      </c>
      <c r="G52" s="171">
        <v>4.8</v>
      </c>
      <c r="H52" s="163">
        <f t="shared" si="19"/>
        <v>244.79999999999998</v>
      </c>
      <c r="I52" s="162"/>
      <c r="J52" s="163"/>
      <c r="K52" s="163"/>
      <c r="L52" s="172"/>
      <c r="M52" s="162"/>
      <c r="N52" s="173"/>
      <c r="O52" s="171">
        <f t="shared" si="20"/>
        <v>4.8</v>
      </c>
      <c r="P52" s="163">
        <f t="shared" si="21"/>
        <v>244.79999999999998</v>
      </c>
      <c r="Q52" s="178"/>
    </row>
    <row r="53" spans="1:17">
      <c r="A53" s="5">
        <f>IF(C53=0,"",1+MAX(A$9:A52))</f>
        <v>24</v>
      </c>
      <c r="B53" s="54" t="s">
        <v>60</v>
      </c>
      <c r="C53" s="56">
        <f>E47*F47*2</f>
        <v>9234</v>
      </c>
      <c r="D53" s="37">
        <v>0.05</v>
      </c>
      <c r="E53" s="36">
        <f t="shared" ref="E53:E57" si="22">C53*(1+D53)</f>
        <v>9695.7000000000007</v>
      </c>
      <c r="F53" s="32" t="s">
        <v>37</v>
      </c>
      <c r="G53" s="171">
        <v>0</v>
      </c>
      <c r="H53" s="163">
        <f t="shared" si="19"/>
        <v>0</v>
      </c>
      <c r="I53" s="162">
        <v>1</v>
      </c>
      <c r="J53" s="163" t="s">
        <v>42</v>
      </c>
      <c r="K53" s="163">
        <v>50</v>
      </c>
      <c r="L53" s="172">
        <v>2.1000000000000001E-2</v>
      </c>
      <c r="M53" s="162">
        <f t="shared" ref="M53:M57" si="23">L53*E53</f>
        <v>203.60970000000003</v>
      </c>
      <c r="N53" s="173">
        <f t="shared" ref="N53:N57" si="24">M53*K53</f>
        <v>10180.485000000002</v>
      </c>
      <c r="O53" s="171">
        <f t="shared" si="20"/>
        <v>1.0500000000000003</v>
      </c>
      <c r="P53" s="163">
        <f t="shared" si="21"/>
        <v>10180.485000000004</v>
      </c>
      <c r="Q53" s="178"/>
    </row>
    <row r="54" spans="1:17" ht="31.5">
      <c r="A54" s="5">
        <f>IF(C54=0,"",1+MAX(A$9:A53))</f>
        <v>25</v>
      </c>
      <c r="B54" s="53" t="s">
        <v>67</v>
      </c>
      <c r="C54" s="56">
        <f>ROUNDUP(E47/1.33+1,0)</f>
        <v>259</v>
      </c>
      <c r="D54" s="37">
        <v>0.05</v>
      </c>
      <c r="E54" s="36">
        <f t="shared" si="22"/>
        <v>271.95</v>
      </c>
      <c r="F54" s="32" t="s">
        <v>43</v>
      </c>
      <c r="G54" s="171">
        <f>F47*3.5</f>
        <v>47.25</v>
      </c>
      <c r="H54" s="163">
        <f t="shared" si="19"/>
        <v>12849.637499999999</v>
      </c>
      <c r="I54" s="162">
        <v>1</v>
      </c>
      <c r="J54" s="163" t="s">
        <v>42</v>
      </c>
      <c r="K54" s="163">
        <v>50</v>
      </c>
      <c r="L54" s="172">
        <v>0.23</v>
      </c>
      <c r="M54" s="162">
        <f t="shared" si="23"/>
        <v>62.548499999999997</v>
      </c>
      <c r="N54" s="173">
        <f t="shared" si="24"/>
        <v>3127.4249999999997</v>
      </c>
      <c r="O54" s="171">
        <f t="shared" si="20"/>
        <v>58.749999999999993</v>
      </c>
      <c r="P54" s="163">
        <f t="shared" si="21"/>
        <v>15977.062499999998</v>
      </c>
      <c r="Q54" s="178"/>
    </row>
    <row r="55" spans="1:17">
      <c r="A55" s="5">
        <f>IF(C55=0,"",1+MAX(A$9:A54))</f>
        <v>26</v>
      </c>
      <c r="B55" s="53" t="s">
        <v>68</v>
      </c>
      <c r="C55" s="56">
        <f>E47*2</f>
        <v>684</v>
      </c>
      <c r="D55" s="37">
        <v>0.05</v>
      </c>
      <c r="E55" s="36">
        <f t="shared" si="22"/>
        <v>718.2</v>
      </c>
      <c r="F55" s="32" t="s">
        <v>38</v>
      </c>
      <c r="G55" s="171">
        <v>3.5</v>
      </c>
      <c r="H55" s="163">
        <f t="shared" si="19"/>
        <v>2513.7000000000003</v>
      </c>
      <c r="I55" s="162">
        <v>1</v>
      </c>
      <c r="J55" s="163" t="s">
        <v>42</v>
      </c>
      <c r="K55" s="163">
        <v>50</v>
      </c>
      <c r="L55" s="172">
        <v>0</v>
      </c>
      <c r="M55" s="162">
        <f t="shared" si="23"/>
        <v>0</v>
      </c>
      <c r="N55" s="173">
        <f t="shared" si="24"/>
        <v>0</v>
      </c>
      <c r="O55" s="171">
        <f t="shared" si="20"/>
        <v>3.5</v>
      </c>
      <c r="P55" s="163">
        <f t="shared" si="21"/>
        <v>2513.7000000000003</v>
      </c>
      <c r="Q55" s="178"/>
    </row>
    <row r="56" spans="1:17">
      <c r="A56" s="5">
        <f>IF(C56=0,"",1+MAX(A$9:A55))</f>
        <v>27</v>
      </c>
      <c r="B56" s="53" t="s">
        <v>196</v>
      </c>
      <c r="C56" s="57">
        <f>E47*F47</f>
        <v>4617</v>
      </c>
      <c r="D56" s="37">
        <v>0.05</v>
      </c>
      <c r="E56" s="36">
        <f t="shared" si="22"/>
        <v>4847.8500000000004</v>
      </c>
      <c r="F56" s="32" t="s">
        <v>37</v>
      </c>
      <c r="G56" s="171">
        <v>0.98</v>
      </c>
      <c r="H56" s="163">
        <f t="shared" si="19"/>
        <v>4750.893</v>
      </c>
      <c r="I56" s="162">
        <v>1</v>
      </c>
      <c r="J56" s="163" t="s">
        <v>42</v>
      </c>
      <c r="K56" s="163">
        <v>50</v>
      </c>
      <c r="L56" s="172">
        <v>1.0999999999999999E-2</v>
      </c>
      <c r="M56" s="162">
        <f t="shared" si="23"/>
        <v>53.326349999999998</v>
      </c>
      <c r="N56" s="173">
        <f t="shared" si="24"/>
        <v>2666.3175000000001</v>
      </c>
      <c r="O56" s="171">
        <f t="shared" si="20"/>
        <v>1.5299999999999998</v>
      </c>
      <c r="P56" s="163">
        <f t="shared" si="21"/>
        <v>7417.2104999999992</v>
      </c>
      <c r="Q56" s="178"/>
    </row>
    <row r="57" spans="1:17">
      <c r="A57" s="5">
        <f>IF(C57=0,"",1+MAX(A$9:A56))</f>
        <v>28</v>
      </c>
      <c r="B57" s="53" t="s">
        <v>63</v>
      </c>
      <c r="C57" s="56">
        <f>E47*4</f>
        <v>1368</v>
      </c>
      <c r="D57" s="37">
        <v>0.05</v>
      </c>
      <c r="E57" s="36">
        <f t="shared" si="22"/>
        <v>1436.4</v>
      </c>
      <c r="F57" s="32" t="s">
        <v>38</v>
      </c>
      <c r="G57" s="171">
        <v>0.3</v>
      </c>
      <c r="H57" s="163">
        <f t="shared" si="19"/>
        <v>430.92</v>
      </c>
      <c r="I57" s="162">
        <v>1</v>
      </c>
      <c r="J57" s="163" t="s">
        <v>42</v>
      </c>
      <c r="K57" s="163">
        <v>50</v>
      </c>
      <c r="L57" s="172">
        <v>8.0000000000000002E-3</v>
      </c>
      <c r="M57" s="162">
        <f t="shared" si="23"/>
        <v>11.491200000000001</v>
      </c>
      <c r="N57" s="173">
        <f t="shared" si="24"/>
        <v>574.56000000000006</v>
      </c>
      <c r="O57" s="171">
        <f t="shared" si="20"/>
        <v>0.7</v>
      </c>
      <c r="P57" s="163">
        <f t="shared" si="21"/>
        <v>1005.48</v>
      </c>
      <c r="Q57" s="178"/>
    </row>
    <row r="58" spans="1:17">
      <c r="A58" s="5" t="str">
        <f>IF(C58=0,"",1+MAX(A$9:A57))</f>
        <v/>
      </c>
      <c r="B58" s="41" t="s">
        <v>88</v>
      </c>
      <c r="C58" s="32"/>
      <c r="D58" s="32"/>
      <c r="E58" s="42">
        <v>286</v>
      </c>
      <c r="F58" s="42">
        <v>13.5</v>
      </c>
      <c r="G58" s="171"/>
      <c r="H58" s="163"/>
      <c r="I58" s="162"/>
      <c r="J58" s="163"/>
      <c r="K58" s="163"/>
      <c r="L58" s="172"/>
      <c r="M58" s="162"/>
      <c r="N58" s="173"/>
      <c r="O58" s="171"/>
      <c r="P58" s="163"/>
      <c r="Q58" s="178"/>
    </row>
    <row r="59" spans="1:17">
      <c r="A59" s="5">
        <f>IF(C59=0,"",1+MAX(A$9:A58))</f>
        <v>29</v>
      </c>
      <c r="B59" s="53" t="s">
        <v>64</v>
      </c>
      <c r="C59" s="35">
        <f>E58*F58</f>
        <v>3861</v>
      </c>
      <c r="D59" s="37">
        <v>0.05</v>
      </c>
      <c r="E59" s="36">
        <f>C59*(1+D59)</f>
        <v>4054.05</v>
      </c>
      <c r="F59" s="32" t="s">
        <v>37</v>
      </c>
      <c r="G59" s="171">
        <v>0.56999999999999995</v>
      </c>
      <c r="H59" s="163">
        <f>G59*E59</f>
        <v>2310.8085000000001</v>
      </c>
      <c r="I59" s="162">
        <v>2</v>
      </c>
      <c r="J59" s="163" t="s">
        <v>51</v>
      </c>
      <c r="K59" s="163">
        <v>50</v>
      </c>
      <c r="L59" s="172">
        <v>1.4E-2</v>
      </c>
      <c r="M59" s="162">
        <f>L59*E59</f>
        <v>56.756700000000002</v>
      </c>
      <c r="N59" s="173">
        <f>M59*K59</f>
        <v>2837.835</v>
      </c>
      <c r="O59" s="171">
        <f>(H59+N59)/E59</f>
        <v>1.27</v>
      </c>
      <c r="P59" s="163">
        <f>O59*E59</f>
        <v>5148.6435000000001</v>
      </c>
      <c r="Q59" s="178"/>
    </row>
    <row r="60" spans="1:17" ht="16.5" thickBot="1">
      <c r="A60" s="5">
        <f>IF(C60=0,"",1+MAX(A$9:A59))</f>
        <v>30</v>
      </c>
      <c r="B60" s="58" t="s">
        <v>65</v>
      </c>
      <c r="C60" s="59">
        <f>E58*F58</f>
        <v>3861</v>
      </c>
      <c r="D60" s="37">
        <v>0.05</v>
      </c>
      <c r="E60" s="36">
        <f>C60*(1+D60)</f>
        <v>4054.05</v>
      </c>
      <c r="F60" s="32" t="s">
        <v>37</v>
      </c>
      <c r="G60" s="171">
        <v>0.62</v>
      </c>
      <c r="H60" s="163">
        <f>G60*E60</f>
        <v>2513.511</v>
      </c>
      <c r="I60" s="162">
        <v>2</v>
      </c>
      <c r="J60" s="163" t="s">
        <v>51</v>
      </c>
      <c r="K60" s="163">
        <v>50</v>
      </c>
      <c r="L60" s="172">
        <v>1.4E-2</v>
      </c>
      <c r="M60" s="162">
        <f>L60*E60</f>
        <v>56.756700000000002</v>
      </c>
      <c r="N60" s="173">
        <f>M60*K60</f>
        <v>2837.835</v>
      </c>
      <c r="O60" s="171">
        <f>(H60+N60)/E60</f>
        <v>1.3199999999999998</v>
      </c>
      <c r="P60" s="163">
        <f>O60*E60</f>
        <v>5351.3459999999995</v>
      </c>
      <c r="Q60" s="178"/>
    </row>
    <row r="61" spans="1:17" ht="16.5" thickBot="1">
      <c r="A61" s="154"/>
      <c r="B61" s="155"/>
      <c r="C61" s="156"/>
      <c r="D61" s="157"/>
      <c r="E61" s="157"/>
      <c r="F61" s="158"/>
      <c r="G61" s="158"/>
      <c r="H61" s="158"/>
      <c r="I61" s="158"/>
      <c r="J61" s="159"/>
      <c r="K61" s="159"/>
      <c r="L61" s="160"/>
      <c r="M61" s="159"/>
      <c r="N61" s="157"/>
      <c r="O61" s="159"/>
      <c r="P61" s="159"/>
      <c r="Q61" s="161"/>
    </row>
    <row r="62" spans="1:17">
      <c r="A62" s="121" t="s">
        <v>182</v>
      </c>
      <c r="B62" s="133"/>
      <c r="C62" s="134"/>
      <c r="D62" s="135"/>
      <c r="E62" s="135"/>
      <c r="F62" s="136"/>
      <c r="G62" s="136"/>
      <c r="H62" s="136"/>
      <c r="I62" s="137"/>
      <c r="J62" s="138"/>
      <c r="K62" s="137" t="s">
        <v>6</v>
      </c>
      <c r="L62" s="137"/>
      <c r="M62" s="139"/>
      <c r="N62" s="138"/>
      <c r="O62" s="137"/>
      <c r="P62" s="137"/>
      <c r="Q62" s="140"/>
    </row>
    <row r="63" spans="1:17">
      <c r="A63" s="121" t="s">
        <v>183</v>
      </c>
      <c r="B63" s="141"/>
      <c r="C63" s="142"/>
      <c r="D63" s="135"/>
      <c r="E63" s="135"/>
      <c r="F63" s="136"/>
      <c r="G63" s="136"/>
      <c r="H63" s="136"/>
      <c r="I63" s="143"/>
      <c r="J63" s="138"/>
      <c r="K63" s="144" t="s">
        <v>7</v>
      </c>
      <c r="L63" s="145"/>
      <c r="M63" s="139"/>
      <c r="N63" s="138"/>
      <c r="O63" s="144"/>
      <c r="P63" s="145"/>
      <c r="Q63" s="140"/>
    </row>
    <row r="64" spans="1:17">
      <c r="A64" s="122"/>
      <c r="B64" s="133"/>
      <c r="C64" s="134"/>
      <c r="D64" s="135"/>
      <c r="E64" s="135"/>
      <c r="F64" s="136"/>
      <c r="G64" s="136"/>
      <c r="H64" s="136"/>
      <c r="I64" s="143"/>
      <c r="J64" s="138"/>
      <c r="K64" s="144" t="s">
        <v>8</v>
      </c>
      <c r="L64" s="144"/>
      <c r="M64" s="139"/>
      <c r="N64" s="138"/>
      <c r="O64" s="144"/>
      <c r="P64" s="144"/>
      <c r="Q64" s="140"/>
    </row>
    <row r="65" spans="1:17">
      <c r="A65" s="123" t="s">
        <v>205</v>
      </c>
      <c r="B65" s="146"/>
      <c r="C65" s="147"/>
      <c r="D65" s="135"/>
      <c r="E65" s="135"/>
      <c r="F65" s="136"/>
      <c r="G65" s="136"/>
      <c r="H65" s="136"/>
      <c r="I65" s="139"/>
      <c r="J65" s="138"/>
      <c r="K65" s="144" t="s">
        <v>9</v>
      </c>
      <c r="L65" s="144"/>
      <c r="M65" s="139"/>
      <c r="N65" s="138"/>
      <c r="O65" s="144"/>
      <c r="P65" s="144"/>
      <c r="Q65" s="140"/>
    </row>
    <row r="66" spans="1:17" ht="16.5" thickBot="1">
      <c r="A66" s="124"/>
      <c r="B66" s="125"/>
      <c r="C66" s="126"/>
      <c r="D66" s="127"/>
      <c r="E66" s="127"/>
      <c r="F66" s="128"/>
      <c r="G66" s="128"/>
      <c r="H66" s="128"/>
      <c r="I66" s="128"/>
      <c r="J66" s="130"/>
      <c r="K66" s="131" t="s">
        <v>0</v>
      </c>
      <c r="L66" s="132">
        <f ca="1">TODAY()</f>
        <v>46151</v>
      </c>
      <c r="M66" s="129"/>
      <c r="N66" s="130"/>
      <c r="O66" s="131"/>
      <c r="P66" s="132"/>
      <c r="Q66" s="148"/>
    </row>
    <row r="67" spans="1:17" ht="36.75" thickBot="1">
      <c r="A67" s="149" t="s">
        <v>10</v>
      </c>
      <c r="B67" s="150" t="s">
        <v>1</v>
      </c>
      <c r="C67" s="151" t="s">
        <v>11</v>
      </c>
      <c r="D67" s="151" t="s">
        <v>12</v>
      </c>
      <c r="E67" s="150" t="s">
        <v>13</v>
      </c>
      <c r="F67" s="151" t="s">
        <v>14</v>
      </c>
      <c r="G67" s="151" t="s">
        <v>24</v>
      </c>
      <c r="H67" s="150" t="s">
        <v>2</v>
      </c>
      <c r="I67" s="150" t="s">
        <v>41</v>
      </c>
      <c r="J67" s="150" t="s">
        <v>40</v>
      </c>
      <c r="K67" s="150" t="s">
        <v>34</v>
      </c>
      <c r="L67" s="152" t="s">
        <v>35</v>
      </c>
      <c r="M67" s="150" t="s">
        <v>36</v>
      </c>
      <c r="N67" s="150" t="s">
        <v>3</v>
      </c>
      <c r="O67" s="151" t="s">
        <v>15</v>
      </c>
      <c r="P67" s="151" t="s">
        <v>4</v>
      </c>
      <c r="Q67" s="153" t="s">
        <v>16</v>
      </c>
    </row>
    <row r="68" spans="1:17" ht="16.5" thickBot="1">
      <c r="A68" s="109"/>
      <c r="B68" s="110" t="s">
        <v>17</v>
      </c>
      <c r="C68" s="111"/>
      <c r="D68" s="111"/>
      <c r="E68" s="111"/>
      <c r="F68" s="111"/>
      <c r="G68" s="111"/>
      <c r="H68" s="111"/>
      <c r="I68" s="111"/>
      <c r="J68" s="111"/>
      <c r="K68" s="111"/>
      <c r="L68" s="111"/>
      <c r="M68" s="111"/>
      <c r="N68" s="111"/>
      <c r="O68" s="111"/>
      <c r="P68" s="111"/>
      <c r="Q68" s="112"/>
    </row>
    <row r="69" spans="1:17">
      <c r="A69" s="5" t="str">
        <f>IF(C69=0,"",1+MAX(A$9:A60))</f>
        <v/>
      </c>
      <c r="B69" s="54" t="s">
        <v>52</v>
      </c>
      <c r="C69" s="55"/>
      <c r="D69" s="55"/>
      <c r="E69" s="36">
        <f>ROUNDUP(E59/32,0)</f>
        <v>127</v>
      </c>
      <c r="F69" s="32" t="s">
        <v>53</v>
      </c>
      <c r="G69" s="163"/>
      <c r="H69" s="163"/>
      <c r="I69" s="162"/>
      <c r="J69" s="163"/>
      <c r="K69" s="163"/>
      <c r="L69" s="172"/>
      <c r="M69" s="162"/>
      <c r="N69" s="173"/>
      <c r="O69" s="171"/>
      <c r="P69" s="163"/>
      <c r="Q69" s="178"/>
    </row>
    <row r="70" spans="1:17">
      <c r="A70" s="5" t="str">
        <f>IF(C70=0,"",1+MAX(A$9:A69))</f>
        <v/>
      </c>
      <c r="B70" s="54" t="s">
        <v>66</v>
      </c>
      <c r="C70" s="55"/>
      <c r="D70" s="55"/>
      <c r="E70" s="36">
        <f>ROUNDUP(E60/32,0)</f>
        <v>127</v>
      </c>
      <c r="F70" s="32" t="s">
        <v>53</v>
      </c>
      <c r="G70" s="163"/>
      <c r="H70" s="163"/>
      <c r="I70" s="162"/>
      <c r="J70" s="163"/>
      <c r="K70" s="163"/>
      <c r="L70" s="172"/>
      <c r="M70" s="162"/>
      <c r="N70" s="173"/>
      <c r="O70" s="171"/>
      <c r="P70" s="163"/>
      <c r="Q70" s="178"/>
    </row>
    <row r="71" spans="1:17" ht="16.5" customHeight="1">
      <c r="A71" s="5" t="str">
        <f>IF(C71=0,"",1+MAX(A$9:A70))</f>
        <v/>
      </c>
      <c r="B71" s="54" t="s">
        <v>54</v>
      </c>
      <c r="C71" s="55"/>
      <c r="D71" s="55"/>
      <c r="E71" s="36">
        <f>ROUNDUP(E69*24/500,0)*2</f>
        <v>14</v>
      </c>
      <c r="F71" s="32" t="s">
        <v>55</v>
      </c>
      <c r="G71" s="171">
        <v>4.5</v>
      </c>
      <c r="H71" s="163">
        <f t="shared" ref="H71:H78" si="25">G71*E71</f>
        <v>63</v>
      </c>
      <c r="I71" s="162"/>
      <c r="J71" s="163"/>
      <c r="K71" s="163"/>
      <c r="L71" s="172"/>
      <c r="M71" s="162"/>
      <c r="N71" s="173"/>
      <c r="O71" s="171">
        <f t="shared" ref="O71:O78" si="26">(H71+N71)/E71</f>
        <v>4.5</v>
      </c>
      <c r="P71" s="163">
        <f t="shared" ref="P71:P78" si="27">O71*E71</f>
        <v>63</v>
      </c>
      <c r="Q71" s="178"/>
    </row>
    <row r="72" spans="1:17">
      <c r="A72" s="5" t="str">
        <f>IF(C72=0,"",1+MAX(A$9:A71))</f>
        <v/>
      </c>
      <c r="B72" s="54" t="s">
        <v>56</v>
      </c>
      <c r="C72" s="55"/>
      <c r="D72" s="55"/>
      <c r="E72" s="36">
        <f>ROUNDUP(E59/200,0)*2</f>
        <v>42</v>
      </c>
      <c r="F72" s="32" t="s">
        <v>57</v>
      </c>
      <c r="G72" s="171">
        <v>9.8000000000000007</v>
      </c>
      <c r="H72" s="163">
        <f t="shared" si="25"/>
        <v>411.6</v>
      </c>
      <c r="I72" s="162"/>
      <c r="J72" s="163"/>
      <c r="K72" s="163"/>
      <c r="L72" s="172"/>
      <c r="M72" s="162"/>
      <c r="N72" s="173"/>
      <c r="O72" s="171">
        <f t="shared" si="26"/>
        <v>9.8000000000000007</v>
      </c>
      <c r="P72" s="163">
        <f t="shared" si="27"/>
        <v>411.6</v>
      </c>
      <c r="Q72" s="178"/>
    </row>
    <row r="73" spans="1:17">
      <c r="A73" s="5" t="str">
        <f>IF(C73=0,"",1+MAX(A$9:A72))</f>
        <v/>
      </c>
      <c r="B73" s="54" t="s">
        <v>58</v>
      </c>
      <c r="C73" s="55"/>
      <c r="D73" s="55"/>
      <c r="E73" s="36">
        <f>ROUNDUP(E59*5.25/1000,0)*2</f>
        <v>44</v>
      </c>
      <c r="F73" s="32" t="s">
        <v>59</v>
      </c>
      <c r="G73" s="171">
        <v>4.8</v>
      </c>
      <c r="H73" s="163">
        <f t="shared" si="25"/>
        <v>211.2</v>
      </c>
      <c r="I73" s="162"/>
      <c r="J73" s="163"/>
      <c r="K73" s="163"/>
      <c r="L73" s="172"/>
      <c r="M73" s="162"/>
      <c r="N73" s="173"/>
      <c r="O73" s="171">
        <f t="shared" si="26"/>
        <v>4.8</v>
      </c>
      <c r="P73" s="163">
        <f t="shared" si="27"/>
        <v>211.2</v>
      </c>
      <c r="Q73" s="178"/>
    </row>
    <row r="74" spans="1:17">
      <c r="A74" s="5">
        <f>IF(C74=0,"",1+MAX(A$9:A73))</f>
        <v>31</v>
      </c>
      <c r="B74" s="54" t="s">
        <v>60</v>
      </c>
      <c r="C74" s="56">
        <f>E58*F58*2</f>
        <v>7722</v>
      </c>
      <c r="D74" s="37">
        <v>0.05</v>
      </c>
      <c r="E74" s="36">
        <f t="shared" ref="E74:E78" si="28">C74*(1+D74)</f>
        <v>8108.1</v>
      </c>
      <c r="F74" s="32" t="s">
        <v>37</v>
      </c>
      <c r="G74" s="171">
        <v>0</v>
      </c>
      <c r="H74" s="163">
        <f t="shared" si="25"/>
        <v>0</v>
      </c>
      <c r="I74" s="162">
        <v>1</v>
      </c>
      <c r="J74" s="163" t="s">
        <v>42</v>
      </c>
      <c r="K74" s="163">
        <v>50</v>
      </c>
      <c r="L74" s="172">
        <v>2.1000000000000001E-2</v>
      </c>
      <c r="M74" s="162">
        <f t="shared" ref="M74:M78" si="29">L74*E74</f>
        <v>170.27010000000001</v>
      </c>
      <c r="N74" s="173">
        <f t="shared" ref="N74:N78" si="30">M74*K74</f>
        <v>8513.505000000001</v>
      </c>
      <c r="O74" s="171">
        <f t="shared" si="26"/>
        <v>1.05</v>
      </c>
      <c r="P74" s="163">
        <f t="shared" si="27"/>
        <v>8513.505000000001</v>
      </c>
      <c r="Q74" s="178"/>
    </row>
    <row r="75" spans="1:17" ht="31.5">
      <c r="A75" s="5">
        <f>IF(C75=0,"",1+MAX(A$9:A74))</f>
        <v>32</v>
      </c>
      <c r="B75" s="53" t="s">
        <v>61</v>
      </c>
      <c r="C75" s="56">
        <f>ROUNDUP(E58/1.33+1,0)</f>
        <v>217</v>
      </c>
      <c r="D75" s="37">
        <v>0.05</v>
      </c>
      <c r="E75" s="36">
        <f t="shared" si="28"/>
        <v>227.85000000000002</v>
      </c>
      <c r="F75" s="32" t="s">
        <v>43</v>
      </c>
      <c r="G75" s="171">
        <f>F58*1.5</f>
        <v>20.25</v>
      </c>
      <c r="H75" s="163">
        <f t="shared" si="25"/>
        <v>4613.9625000000005</v>
      </c>
      <c r="I75" s="162">
        <v>1</v>
      </c>
      <c r="J75" s="163" t="s">
        <v>42</v>
      </c>
      <c r="K75" s="163">
        <v>50</v>
      </c>
      <c r="L75" s="172">
        <v>0.23</v>
      </c>
      <c r="M75" s="162">
        <f t="shared" si="29"/>
        <v>52.405500000000011</v>
      </c>
      <c r="N75" s="173">
        <f t="shared" si="30"/>
        <v>2620.2750000000005</v>
      </c>
      <c r="O75" s="171">
        <f t="shared" si="26"/>
        <v>31.75</v>
      </c>
      <c r="P75" s="163">
        <f t="shared" si="27"/>
        <v>7234.2375000000011</v>
      </c>
      <c r="Q75" s="178"/>
    </row>
    <row r="76" spans="1:17">
      <c r="A76" s="5">
        <f>IF(C76=0,"",1+MAX(A$9:A75))</f>
        <v>33</v>
      </c>
      <c r="B76" s="53" t="s">
        <v>62</v>
      </c>
      <c r="C76" s="56">
        <f>E58*2</f>
        <v>572</v>
      </c>
      <c r="D76" s="37">
        <v>0.05</v>
      </c>
      <c r="E76" s="36">
        <f t="shared" si="28"/>
        <v>600.6</v>
      </c>
      <c r="F76" s="32" t="s">
        <v>38</v>
      </c>
      <c r="G76" s="171">
        <v>1.5</v>
      </c>
      <c r="H76" s="163">
        <f t="shared" si="25"/>
        <v>900.90000000000009</v>
      </c>
      <c r="I76" s="162">
        <v>1</v>
      </c>
      <c r="J76" s="163" t="s">
        <v>42</v>
      </c>
      <c r="K76" s="163">
        <v>50</v>
      </c>
      <c r="L76" s="172">
        <v>0</v>
      </c>
      <c r="M76" s="162">
        <f t="shared" si="29"/>
        <v>0</v>
      </c>
      <c r="N76" s="173">
        <f t="shared" si="30"/>
        <v>0</v>
      </c>
      <c r="O76" s="171">
        <f t="shared" si="26"/>
        <v>1.5</v>
      </c>
      <c r="P76" s="163">
        <f t="shared" si="27"/>
        <v>900.90000000000009</v>
      </c>
      <c r="Q76" s="178"/>
    </row>
    <row r="77" spans="1:17">
      <c r="A77" s="5">
        <f>IF(C77=0,"",1+MAX(A$9:A76))</f>
        <v>34</v>
      </c>
      <c r="B77" s="53" t="s">
        <v>194</v>
      </c>
      <c r="C77" s="56">
        <f>E58*F58</f>
        <v>3861</v>
      </c>
      <c r="D77" s="37">
        <v>0.05</v>
      </c>
      <c r="E77" s="36">
        <f t="shared" si="28"/>
        <v>4054.05</v>
      </c>
      <c r="F77" s="32" t="s">
        <v>37</v>
      </c>
      <c r="G77" s="171">
        <v>0.85</v>
      </c>
      <c r="H77" s="163">
        <f t="shared" si="25"/>
        <v>3445.9425000000001</v>
      </c>
      <c r="I77" s="162">
        <v>1</v>
      </c>
      <c r="J77" s="163" t="s">
        <v>42</v>
      </c>
      <c r="K77" s="163">
        <v>50</v>
      </c>
      <c r="L77" s="172">
        <v>1.0999999999999999E-2</v>
      </c>
      <c r="M77" s="162">
        <f t="shared" si="29"/>
        <v>44.594549999999998</v>
      </c>
      <c r="N77" s="173">
        <f t="shared" si="30"/>
        <v>2229.7275</v>
      </c>
      <c r="O77" s="171">
        <f t="shared" si="26"/>
        <v>1.4</v>
      </c>
      <c r="P77" s="163">
        <f t="shared" si="27"/>
        <v>5675.67</v>
      </c>
      <c r="Q77" s="178"/>
    </row>
    <row r="78" spans="1:17">
      <c r="A78" s="5">
        <f>IF(C78=0,"",1+MAX(A$9:A77))</f>
        <v>35</v>
      </c>
      <c r="B78" s="53" t="s">
        <v>63</v>
      </c>
      <c r="C78" s="56">
        <f>E58*4</f>
        <v>1144</v>
      </c>
      <c r="D78" s="37">
        <v>0.05</v>
      </c>
      <c r="E78" s="36">
        <f t="shared" si="28"/>
        <v>1201.2</v>
      </c>
      <c r="F78" s="32" t="s">
        <v>38</v>
      </c>
      <c r="G78" s="171">
        <v>0.3</v>
      </c>
      <c r="H78" s="163">
        <f t="shared" si="25"/>
        <v>360.36</v>
      </c>
      <c r="I78" s="162">
        <v>1</v>
      </c>
      <c r="J78" s="163" t="s">
        <v>42</v>
      </c>
      <c r="K78" s="163">
        <v>50</v>
      </c>
      <c r="L78" s="172">
        <v>8.0000000000000002E-3</v>
      </c>
      <c r="M78" s="162">
        <f t="shared" si="29"/>
        <v>9.6096000000000004</v>
      </c>
      <c r="N78" s="173">
        <f t="shared" si="30"/>
        <v>480.48</v>
      </c>
      <c r="O78" s="171">
        <f t="shared" si="26"/>
        <v>0.7</v>
      </c>
      <c r="P78" s="163">
        <f t="shared" si="27"/>
        <v>840.84</v>
      </c>
      <c r="Q78" s="178"/>
    </row>
    <row r="79" spans="1:17">
      <c r="A79" s="5" t="str">
        <f>IF(C79=0,"",1+MAX(A$9:A78))</f>
        <v/>
      </c>
      <c r="B79" s="41" t="s">
        <v>89</v>
      </c>
      <c r="C79" s="32"/>
      <c r="D79" s="32"/>
      <c r="E79" s="42">
        <v>264</v>
      </c>
      <c r="F79" s="42">
        <v>13.5</v>
      </c>
      <c r="G79" s="171"/>
      <c r="H79" s="163"/>
      <c r="I79" s="162"/>
      <c r="J79" s="163"/>
      <c r="K79" s="163"/>
      <c r="L79" s="172"/>
      <c r="M79" s="162"/>
      <c r="N79" s="173"/>
      <c r="O79" s="171"/>
      <c r="P79" s="163"/>
      <c r="Q79" s="178"/>
    </row>
    <row r="80" spans="1:17">
      <c r="A80" s="5">
        <f>IF(C80=0,"",1+MAX(A$9:A79))</f>
        <v>36</v>
      </c>
      <c r="B80" s="53" t="s">
        <v>64</v>
      </c>
      <c r="C80" s="35">
        <f>E79*F79</f>
        <v>3564</v>
      </c>
      <c r="D80" s="37">
        <v>0.05</v>
      </c>
      <c r="E80" s="36">
        <f>C80*(1+D80)</f>
        <v>3742.2000000000003</v>
      </c>
      <c r="F80" s="32" t="s">
        <v>37</v>
      </c>
      <c r="G80" s="171">
        <v>0.56999999999999995</v>
      </c>
      <c r="H80" s="163">
        <f>G80*E80</f>
        <v>2133.0540000000001</v>
      </c>
      <c r="I80" s="162">
        <v>2</v>
      </c>
      <c r="J80" s="163" t="s">
        <v>51</v>
      </c>
      <c r="K80" s="163">
        <v>50</v>
      </c>
      <c r="L80" s="172">
        <v>1.4E-2</v>
      </c>
      <c r="M80" s="162">
        <f>L80*E80</f>
        <v>52.390800000000006</v>
      </c>
      <c r="N80" s="173">
        <f>M80*K80</f>
        <v>2619.5400000000004</v>
      </c>
      <c r="O80" s="171">
        <f>(H80+N80)/E80</f>
        <v>1.2700000000000002</v>
      </c>
      <c r="P80" s="163">
        <f>O80*E80</f>
        <v>4752.594000000001</v>
      </c>
      <c r="Q80" s="178"/>
    </row>
    <row r="81" spans="1:17">
      <c r="A81" s="5" t="str">
        <f>IF(C81=0,"",1+MAX(A$9:A80))</f>
        <v/>
      </c>
      <c r="B81" s="54" t="s">
        <v>52</v>
      </c>
      <c r="C81" s="55"/>
      <c r="D81" s="55"/>
      <c r="E81" s="36">
        <f>ROUNDUP(E80/32,0)</f>
        <v>117</v>
      </c>
      <c r="F81" s="32" t="s">
        <v>53</v>
      </c>
      <c r="G81" s="171"/>
      <c r="H81" s="163"/>
      <c r="I81" s="162"/>
      <c r="J81" s="163"/>
      <c r="K81" s="163"/>
      <c r="L81" s="172"/>
      <c r="M81" s="162"/>
      <c r="N81" s="173"/>
      <c r="O81" s="171"/>
      <c r="P81" s="163"/>
      <c r="Q81" s="178"/>
    </row>
    <row r="82" spans="1:17" ht="16.5" customHeight="1">
      <c r="A82" s="5" t="str">
        <f>IF(C82=0,"",1+MAX(A$9:A81))</f>
        <v/>
      </c>
      <c r="B82" s="54" t="s">
        <v>54</v>
      </c>
      <c r="C82" s="55"/>
      <c r="D82" s="55"/>
      <c r="E82" s="36">
        <f>ROUNDUP(E81*24/500,0)</f>
        <v>6</v>
      </c>
      <c r="F82" s="32" t="s">
        <v>55</v>
      </c>
      <c r="G82" s="171">
        <v>4.5</v>
      </c>
      <c r="H82" s="163">
        <f t="shared" ref="H82:H89" si="31">G82*E82</f>
        <v>27</v>
      </c>
      <c r="I82" s="162"/>
      <c r="J82" s="163"/>
      <c r="K82" s="163"/>
      <c r="L82" s="172"/>
      <c r="M82" s="162"/>
      <c r="N82" s="173"/>
      <c r="O82" s="171">
        <f t="shared" ref="O82:O89" si="32">(H82+N82)/E82</f>
        <v>4.5</v>
      </c>
      <c r="P82" s="163">
        <f t="shared" ref="P82:P89" si="33">O82*E82</f>
        <v>27</v>
      </c>
      <c r="Q82" s="178"/>
    </row>
    <row r="83" spans="1:17">
      <c r="A83" s="5" t="str">
        <f>IF(C83=0,"",1+MAX(A$9:A82))</f>
        <v/>
      </c>
      <c r="B83" s="54" t="s">
        <v>56</v>
      </c>
      <c r="C83" s="55"/>
      <c r="D83" s="55"/>
      <c r="E83" s="36">
        <f>ROUNDUP(E80/200,0)</f>
        <v>19</v>
      </c>
      <c r="F83" s="32" t="s">
        <v>57</v>
      </c>
      <c r="G83" s="171">
        <v>9.8000000000000007</v>
      </c>
      <c r="H83" s="163">
        <f t="shared" si="31"/>
        <v>186.20000000000002</v>
      </c>
      <c r="I83" s="162"/>
      <c r="J83" s="163"/>
      <c r="K83" s="163"/>
      <c r="L83" s="172"/>
      <c r="M83" s="162"/>
      <c r="N83" s="173"/>
      <c r="O83" s="171">
        <f t="shared" si="32"/>
        <v>9.8000000000000007</v>
      </c>
      <c r="P83" s="163">
        <f t="shared" si="33"/>
        <v>186.20000000000002</v>
      </c>
      <c r="Q83" s="178"/>
    </row>
    <row r="84" spans="1:17">
      <c r="A84" s="5" t="str">
        <f>IF(C84=0,"",1+MAX(A$9:A83))</f>
        <v/>
      </c>
      <c r="B84" s="54" t="s">
        <v>58</v>
      </c>
      <c r="C84" s="55"/>
      <c r="D84" s="55"/>
      <c r="E84" s="36">
        <f>ROUNDUP(E80*5.25/1000,0)</f>
        <v>20</v>
      </c>
      <c r="F84" s="32" t="s">
        <v>59</v>
      </c>
      <c r="G84" s="171">
        <v>4.8</v>
      </c>
      <c r="H84" s="163">
        <f t="shared" si="31"/>
        <v>96</v>
      </c>
      <c r="I84" s="162"/>
      <c r="J84" s="163"/>
      <c r="K84" s="163"/>
      <c r="L84" s="172"/>
      <c r="M84" s="162"/>
      <c r="N84" s="173"/>
      <c r="O84" s="171">
        <f t="shared" si="32"/>
        <v>4.8</v>
      </c>
      <c r="P84" s="163">
        <f t="shared" si="33"/>
        <v>96</v>
      </c>
      <c r="Q84" s="178"/>
    </row>
    <row r="85" spans="1:17">
      <c r="A85" s="5">
        <f>IF(C85=0,"",1+MAX(A$9:A84))</f>
        <v>37</v>
      </c>
      <c r="B85" s="54" t="s">
        <v>60</v>
      </c>
      <c r="C85" s="56">
        <f>E79*F79</f>
        <v>3564</v>
      </c>
      <c r="D85" s="37">
        <v>0.05</v>
      </c>
      <c r="E85" s="36">
        <f t="shared" ref="E85" si="34">C85*(1+D85)</f>
        <v>3742.2000000000003</v>
      </c>
      <c r="F85" s="32" t="s">
        <v>37</v>
      </c>
      <c r="G85" s="171">
        <v>0</v>
      </c>
      <c r="H85" s="163">
        <f t="shared" si="31"/>
        <v>0</v>
      </c>
      <c r="I85" s="162">
        <v>1</v>
      </c>
      <c r="J85" s="163" t="s">
        <v>42</v>
      </c>
      <c r="K85" s="163">
        <v>50</v>
      </c>
      <c r="L85" s="172">
        <v>2.1000000000000001E-2</v>
      </c>
      <c r="M85" s="162">
        <f t="shared" ref="M85:M89" si="35">L85*E85</f>
        <v>78.586200000000005</v>
      </c>
      <c r="N85" s="173">
        <f t="shared" ref="N85:N89" si="36">M85*K85</f>
        <v>3929.3100000000004</v>
      </c>
      <c r="O85" s="171">
        <f t="shared" si="32"/>
        <v>1.05</v>
      </c>
      <c r="P85" s="163">
        <f t="shared" si="33"/>
        <v>3929.3100000000004</v>
      </c>
      <c r="Q85" s="178"/>
    </row>
    <row r="86" spans="1:17" ht="31.5">
      <c r="A86" s="5">
        <f>IF(C86=0,"",1+MAX(A$9:A85))</f>
        <v>38</v>
      </c>
      <c r="B86" s="53" t="s">
        <v>69</v>
      </c>
      <c r="C86" s="56">
        <f>ROUNDUP(E79/1.33+1,0)</f>
        <v>200</v>
      </c>
      <c r="D86" s="37">
        <v>0.05</v>
      </c>
      <c r="E86" s="36">
        <f>C86*(1+D86)</f>
        <v>210</v>
      </c>
      <c r="F86" s="32" t="s">
        <v>43</v>
      </c>
      <c r="G86" s="171">
        <f>0.92*F79</f>
        <v>12.42</v>
      </c>
      <c r="H86" s="163">
        <f t="shared" si="31"/>
        <v>2608.1999999999998</v>
      </c>
      <c r="I86" s="162">
        <v>1</v>
      </c>
      <c r="J86" s="163" t="s">
        <v>42</v>
      </c>
      <c r="K86" s="163">
        <v>50</v>
      </c>
      <c r="L86" s="172">
        <v>0.23</v>
      </c>
      <c r="M86" s="162">
        <f t="shared" si="35"/>
        <v>48.300000000000004</v>
      </c>
      <c r="N86" s="173">
        <f t="shared" si="36"/>
        <v>2415</v>
      </c>
      <c r="O86" s="171">
        <f t="shared" si="32"/>
        <v>23.919999999999998</v>
      </c>
      <c r="P86" s="163">
        <f t="shared" si="33"/>
        <v>5023.2</v>
      </c>
      <c r="Q86" s="178"/>
    </row>
    <row r="87" spans="1:17">
      <c r="A87" s="5">
        <f>IF(C87=0,"",1+MAX(A$9:A86))</f>
        <v>39</v>
      </c>
      <c r="B87" s="53" t="s">
        <v>70</v>
      </c>
      <c r="C87" s="56">
        <f>E79*2</f>
        <v>528</v>
      </c>
      <c r="D87" s="37">
        <v>0.05</v>
      </c>
      <c r="E87" s="36">
        <f t="shared" ref="E87:E89" si="37">C87*(1+D87)</f>
        <v>554.4</v>
      </c>
      <c r="F87" s="32" t="s">
        <v>38</v>
      </c>
      <c r="G87" s="171">
        <v>0.92</v>
      </c>
      <c r="H87" s="163">
        <f t="shared" si="31"/>
        <v>510.048</v>
      </c>
      <c r="I87" s="162">
        <v>1</v>
      </c>
      <c r="J87" s="163" t="s">
        <v>42</v>
      </c>
      <c r="K87" s="163">
        <v>50</v>
      </c>
      <c r="L87" s="172">
        <v>0</v>
      </c>
      <c r="M87" s="162">
        <f t="shared" si="35"/>
        <v>0</v>
      </c>
      <c r="N87" s="173">
        <f t="shared" si="36"/>
        <v>0</v>
      </c>
      <c r="O87" s="171">
        <f t="shared" si="32"/>
        <v>0.92</v>
      </c>
      <c r="P87" s="163">
        <f t="shared" si="33"/>
        <v>510.048</v>
      </c>
      <c r="Q87" s="178"/>
    </row>
    <row r="88" spans="1:17">
      <c r="A88" s="5">
        <f>IF(C88=0,"",1+MAX(A$9:A87))</f>
        <v>40</v>
      </c>
      <c r="B88" s="53" t="s">
        <v>195</v>
      </c>
      <c r="C88" s="56">
        <f>E79*F79*2</f>
        <v>7128</v>
      </c>
      <c r="D88" s="37">
        <v>0.05</v>
      </c>
      <c r="E88" s="36">
        <f t="shared" si="37"/>
        <v>7484.4000000000005</v>
      </c>
      <c r="F88" s="32" t="s">
        <v>37</v>
      </c>
      <c r="G88" s="171">
        <v>0.82</v>
      </c>
      <c r="H88" s="163">
        <f t="shared" si="31"/>
        <v>6137.2079999999996</v>
      </c>
      <c r="I88" s="162">
        <v>1</v>
      </c>
      <c r="J88" s="163" t="s">
        <v>42</v>
      </c>
      <c r="K88" s="163">
        <v>50</v>
      </c>
      <c r="L88" s="172">
        <v>1.0999999999999999E-2</v>
      </c>
      <c r="M88" s="162">
        <f t="shared" si="35"/>
        <v>82.328400000000002</v>
      </c>
      <c r="N88" s="173">
        <f t="shared" si="36"/>
        <v>4116.42</v>
      </c>
      <c r="O88" s="171">
        <f t="shared" si="32"/>
        <v>1.3699999999999999</v>
      </c>
      <c r="P88" s="163">
        <f t="shared" si="33"/>
        <v>10253.628000000001</v>
      </c>
      <c r="Q88" s="178"/>
    </row>
    <row r="89" spans="1:17">
      <c r="A89" s="5">
        <f>IF(C89=0,"",1+MAX(A$9:A88))</f>
        <v>41</v>
      </c>
      <c r="B89" s="53" t="s">
        <v>63</v>
      </c>
      <c r="C89" s="56">
        <f>E79*2</f>
        <v>528</v>
      </c>
      <c r="D89" s="37">
        <v>0.05</v>
      </c>
      <c r="E89" s="36">
        <f t="shared" si="37"/>
        <v>554.4</v>
      </c>
      <c r="F89" s="32" t="s">
        <v>38</v>
      </c>
      <c r="G89" s="171">
        <v>0.3</v>
      </c>
      <c r="H89" s="163">
        <f t="shared" si="31"/>
        <v>166.32</v>
      </c>
      <c r="I89" s="162">
        <v>1</v>
      </c>
      <c r="J89" s="163" t="s">
        <v>42</v>
      </c>
      <c r="K89" s="163">
        <v>50</v>
      </c>
      <c r="L89" s="172">
        <v>8.0000000000000002E-3</v>
      </c>
      <c r="M89" s="162">
        <f t="shared" si="35"/>
        <v>4.4352</v>
      </c>
      <c r="N89" s="173">
        <f t="shared" si="36"/>
        <v>221.76</v>
      </c>
      <c r="O89" s="171">
        <f t="shared" si="32"/>
        <v>0.7</v>
      </c>
      <c r="P89" s="163">
        <f t="shared" si="33"/>
        <v>388.08</v>
      </c>
      <c r="Q89" s="178"/>
    </row>
    <row r="90" spans="1:17">
      <c r="A90" s="5" t="str">
        <f>IF(C90=0,"",1+MAX(A$9:A89))</f>
        <v/>
      </c>
      <c r="B90" s="41" t="s">
        <v>90</v>
      </c>
      <c r="C90" s="32"/>
      <c r="D90" s="32"/>
      <c r="E90" s="42">
        <v>263</v>
      </c>
      <c r="F90" s="42">
        <v>13.5</v>
      </c>
      <c r="G90" s="171"/>
      <c r="H90" s="163"/>
      <c r="I90" s="162"/>
      <c r="J90" s="163"/>
      <c r="K90" s="163"/>
      <c r="L90" s="172"/>
      <c r="M90" s="162"/>
      <c r="N90" s="173"/>
      <c r="O90" s="171"/>
      <c r="P90" s="163"/>
      <c r="Q90" s="178"/>
    </row>
    <row r="91" spans="1:17">
      <c r="A91" s="5">
        <f>IF(C91=0,"",1+MAX(A$9:A90))</f>
        <v>42</v>
      </c>
      <c r="B91" s="53" t="s">
        <v>64</v>
      </c>
      <c r="C91" s="35">
        <f>E90*F90</f>
        <v>3550.5</v>
      </c>
      <c r="D91" s="37">
        <v>0.05</v>
      </c>
      <c r="E91" s="36">
        <f>C91*(1+D91)</f>
        <v>3728.0250000000001</v>
      </c>
      <c r="F91" s="32" t="s">
        <v>37</v>
      </c>
      <c r="G91" s="171">
        <v>0.56999999999999995</v>
      </c>
      <c r="H91" s="163">
        <f>G91*E91</f>
        <v>2124.9742499999998</v>
      </c>
      <c r="I91" s="162">
        <v>2</v>
      </c>
      <c r="J91" s="163" t="s">
        <v>51</v>
      </c>
      <c r="K91" s="163">
        <v>50</v>
      </c>
      <c r="L91" s="172">
        <v>1.4E-2</v>
      </c>
      <c r="M91" s="162">
        <f>L91*E91</f>
        <v>52.192350000000005</v>
      </c>
      <c r="N91" s="173">
        <f>M91*K91</f>
        <v>2609.6175000000003</v>
      </c>
      <c r="O91" s="171">
        <f>(H91+N91)/E91</f>
        <v>1.2699999999999998</v>
      </c>
      <c r="P91" s="163">
        <f>O91*E91</f>
        <v>4734.5917499999996</v>
      </c>
      <c r="Q91" s="178"/>
    </row>
    <row r="92" spans="1:17">
      <c r="A92" s="5" t="str">
        <f>IF(C92=0,"",1+MAX(A$9:A91))</f>
        <v/>
      </c>
      <c r="B92" s="54" t="s">
        <v>52</v>
      </c>
      <c r="C92" s="55"/>
      <c r="D92" s="55"/>
      <c r="E92" s="36">
        <f>ROUNDUP(E91/32,0)</f>
        <v>117</v>
      </c>
      <c r="F92" s="32" t="s">
        <v>53</v>
      </c>
      <c r="G92" s="171"/>
      <c r="H92" s="163"/>
      <c r="I92" s="162"/>
      <c r="J92" s="163"/>
      <c r="K92" s="163"/>
      <c r="L92" s="172"/>
      <c r="M92" s="162"/>
      <c r="N92" s="173"/>
      <c r="O92" s="171"/>
      <c r="P92" s="163"/>
      <c r="Q92" s="178"/>
    </row>
    <row r="93" spans="1:17" ht="16.5" customHeight="1">
      <c r="A93" s="5" t="str">
        <f>IF(C93=0,"",1+MAX(A$9:A92))</f>
        <v/>
      </c>
      <c r="B93" s="54" t="s">
        <v>54</v>
      </c>
      <c r="C93" s="55"/>
      <c r="D93" s="55"/>
      <c r="E93" s="36">
        <f>ROUNDUP(E92*24/500,0)</f>
        <v>6</v>
      </c>
      <c r="F93" s="32" t="s">
        <v>55</v>
      </c>
      <c r="G93" s="171">
        <v>4.5</v>
      </c>
      <c r="H93" s="163">
        <f t="shared" ref="H93:H100" si="38">G93*E93</f>
        <v>27</v>
      </c>
      <c r="I93" s="162"/>
      <c r="J93" s="163"/>
      <c r="K93" s="163"/>
      <c r="L93" s="172"/>
      <c r="M93" s="162"/>
      <c r="N93" s="173"/>
      <c r="O93" s="171">
        <f t="shared" ref="O93:O100" si="39">(H93+N93)/E93</f>
        <v>4.5</v>
      </c>
      <c r="P93" s="163">
        <f t="shared" ref="P93:P100" si="40">O93*E93</f>
        <v>27</v>
      </c>
      <c r="Q93" s="178"/>
    </row>
    <row r="94" spans="1:17">
      <c r="A94" s="5" t="str">
        <f>IF(C94=0,"",1+MAX(A$9:A93))</f>
        <v/>
      </c>
      <c r="B94" s="54" t="s">
        <v>56</v>
      </c>
      <c r="C94" s="55"/>
      <c r="D94" s="55"/>
      <c r="E94" s="36">
        <f>ROUNDUP(E91/200,0)</f>
        <v>19</v>
      </c>
      <c r="F94" s="32" t="s">
        <v>57</v>
      </c>
      <c r="G94" s="171">
        <v>9.8000000000000007</v>
      </c>
      <c r="H94" s="163">
        <f t="shared" si="38"/>
        <v>186.20000000000002</v>
      </c>
      <c r="I94" s="162"/>
      <c r="J94" s="163"/>
      <c r="K94" s="163"/>
      <c r="L94" s="172"/>
      <c r="M94" s="162"/>
      <c r="N94" s="173"/>
      <c r="O94" s="171">
        <f t="shared" si="39"/>
        <v>9.8000000000000007</v>
      </c>
      <c r="P94" s="163">
        <f t="shared" si="40"/>
        <v>186.20000000000002</v>
      </c>
      <c r="Q94" s="178"/>
    </row>
    <row r="95" spans="1:17">
      <c r="A95" s="5" t="str">
        <f>IF(C95=0,"",1+MAX(A$9:A94))</f>
        <v/>
      </c>
      <c r="B95" s="54" t="s">
        <v>58</v>
      </c>
      <c r="C95" s="55"/>
      <c r="D95" s="55"/>
      <c r="E95" s="36">
        <f>ROUNDUP(E91*5.25/1000,0)</f>
        <v>20</v>
      </c>
      <c r="F95" s="32" t="s">
        <v>59</v>
      </c>
      <c r="G95" s="171">
        <v>4.8</v>
      </c>
      <c r="H95" s="163">
        <f t="shared" si="38"/>
        <v>96</v>
      </c>
      <c r="I95" s="162"/>
      <c r="J95" s="163"/>
      <c r="K95" s="163"/>
      <c r="L95" s="172"/>
      <c r="M95" s="162"/>
      <c r="N95" s="173"/>
      <c r="O95" s="171">
        <f t="shared" si="39"/>
        <v>4.8</v>
      </c>
      <c r="P95" s="163">
        <f t="shared" si="40"/>
        <v>96</v>
      </c>
      <c r="Q95" s="178"/>
    </row>
    <row r="96" spans="1:17">
      <c r="A96" s="5">
        <f>IF(C96=0,"",1+MAX(A$9:A95))</f>
        <v>43</v>
      </c>
      <c r="B96" s="54" t="s">
        <v>60</v>
      </c>
      <c r="C96" s="56">
        <f>E90*F90</f>
        <v>3550.5</v>
      </c>
      <c r="D96" s="37">
        <v>0.05</v>
      </c>
      <c r="E96" s="36">
        <f t="shared" ref="E96" si="41">C96*(1+D96)</f>
        <v>3728.0250000000001</v>
      </c>
      <c r="F96" s="32" t="s">
        <v>37</v>
      </c>
      <c r="G96" s="171">
        <v>0</v>
      </c>
      <c r="H96" s="163">
        <f t="shared" si="38"/>
        <v>0</v>
      </c>
      <c r="I96" s="162">
        <v>1</v>
      </c>
      <c r="J96" s="163" t="s">
        <v>42</v>
      </c>
      <c r="K96" s="163">
        <v>50</v>
      </c>
      <c r="L96" s="172">
        <v>2.1000000000000001E-2</v>
      </c>
      <c r="M96" s="162">
        <f t="shared" ref="M96:M100" si="42">L96*E96</f>
        <v>78.288525000000007</v>
      </c>
      <c r="N96" s="173">
        <f t="shared" ref="N96:N100" si="43">M96*K96</f>
        <v>3914.4262500000004</v>
      </c>
      <c r="O96" s="171">
        <f t="shared" si="39"/>
        <v>1.05</v>
      </c>
      <c r="P96" s="163">
        <f t="shared" si="40"/>
        <v>3914.4262500000004</v>
      </c>
      <c r="Q96" s="178"/>
    </row>
    <row r="97" spans="1:17" ht="31.5">
      <c r="A97" s="5">
        <f>IF(C97=0,"",1+MAX(A$9:A96))</f>
        <v>44</v>
      </c>
      <c r="B97" s="53" t="s">
        <v>69</v>
      </c>
      <c r="C97" s="56">
        <f>ROUNDUP(E90/1.33+1,0)</f>
        <v>199</v>
      </c>
      <c r="D97" s="37">
        <v>0.05</v>
      </c>
      <c r="E97" s="36">
        <f>C97*(1+D97)</f>
        <v>208.95000000000002</v>
      </c>
      <c r="F97" s="32" t="s">
        <v>43</v>
      </c>
      <c r="G97" s="171">
        <f>0.92*F90</f>
        <v>12.42</v>
      </c>
      <c r="H97" s="163">
        <f t="shared" si="38"/>
        <v>2595.1590000000001</v>
      </c>
      <c r="I97" s="162">
        <v>1</v>
      </c>
      <c r="J97" s="163" t="s">
        <v>42</v>
      </c>
      <c r="K97" s="163">
        <v>50</v>
      </c>
      <c r="L97" s="172">
        <v>0.23</v>
      </c>
      <c r="M97" s="162">
        <f t="shared" si="42"/>
        <v>48.058500000000009</v>
      </c>
      <c r="N97" s="173">
        <f t="shared" si="43"/>
        <v>2402.9250000000006</v>
      </c>
      <c r="O97" s="171">
        <f t="shared" si="39"/>
        <v>23.92</v>
      </c>
      <c r="P97" s="163">
        <f t="shared" si="40"/>
        <v>4998.0840000000007</v>
      </c>
      <c r="Q97" s="178"/>
    </row>
    <row r="98" spans="1:17">
      <c r="A98" s="5">
        <f>IF(C98=0,"",1+MAX(A$9:A97))</f>
        <v>45</v>
      </c>
      <c r="B98" s="53" t="s">
        <v>70</v>
      </c>
      <c r="C98" s="56">
        <f>E90*2</f>
        <v>526</v>
      </c>
      <c r="D98" s="37">
        <v>0.05</v>
      </c>
      <c r="E98" s="36">
        <f t="shared" ref="E98:E100" si="44">C98*(1+D98)</f>
        <v>552.30000000000007</v>
      </c>
      <c r="F98" s="32" t="s">
        <v>38</v>
      </c>
      <c r="G98" s="171">
        <v>0.92</v>
      </c>
      <c r="H98" s="163">
        <f t="shared" si="38"/>
        <v>508.1160000000001</v>
      </c>
      <c r="I98" s="162">
        <v>1</v>
      </c>
      <c r="J98" s="163" t="s">
        <v>42</v>
      </c>
      <c r="K98" s="163">
        <v>50</v>
      </c>
      <c r="L98" s="172">
        <v>0</v>
      </c>
      <c r="M98" s="162">
        <f t="shared" si="42"/>
        <v>0</v>
      </c>
      <c r="N98" s="173">
        <f t="shared" si="43"/>
        <v>0</v>
      </c>
      <c r="O98" s="171">
        <f t="shared" si="39"/>
        <v>0.92</v>
      </c>
      <c r="P98" s="163">
        <f t="shared" si="40"/>
        <v>508.1160000000001</v>
      </c>
      <c r="Q98" s="178"/>
    </row>
    <row r="99" spans="1:17">
      <c r="A99" s="5">
        <f>IF(C99=0,"",1+MAX(A$9:A98))</f>
        <v>46</v>
      </c>
      <c r="B99" s="53" t="s">
        <v>195</v>
      </c>
      <c r="C99" s="56">
        <f>E90*F90*2</f>
        <v>7101</v>
      </c>
      <c r="D99" s="37">
        <v>0.05</v>
      </c>
      <c r="E99" s="36">
        <f t="shared" si="44"/>
        <v>7456.05</v>
      </c>
      <c r="F99" s="32" t="s">
        <v>37</v>
      </c>
      <c r="G99" s="171">
        <v>0.82</v>
      </c>
      <c r="H99" s="163">
        <f t="shared" si="38"/>
        <v>6113.9609999999993</v>
      </c>
      <c r="I99" s="162">
        <v>1</v>
      </c>
      <c r="J99" s="163" t="s">
        <v>42</v>
      </c>
      <c r="K99" s="163">
        <v>50</v>
      </c>
      <c r="L99" s="172">
        <v>1.0999999999999999E-2</v>
      </c>
      <c r="M99" s="162">
        <f t="shared" si="42"/>
        <v>82.016549999999995</v>
      </c>
      <c r="N99" s="173">
        <f t="shared" si="43"/>
        <v>4100.8274999999994</v>
      </c>
      <c r="O99" s="171">
        <f t="shared" si="39"/>
        <v>1.3699999999999999</v>
      </c>
      <c r="P99" s="163">
        <f t="shared" si="40"/>
        <v>10214.788499999999</v>
      </c>
      <c r="Q99" s="178"/>
    </row>
    <row r="100" spans="1:17">
      <c r="A100" s="5">
        <f>IF(C100=0,"",1+MAX(A$9:A99))</f>
        <v>47</v>
      </c>
      <c r="B100" s="53" t="s">
        <v>63</v>
      </c>
      <c r="C100" s="56">
        <f>E90*2</f>
        <v>526</v>
      </c>
      <c r="D100" s="37">
        <v>0.05</v>
      </c>
      <c r="E100" s="36">
        <f t="shared" si="44"/>
        <v>552.30000000000007</v>
      </c>
      <c r="F100" s="32" t="s">
        <v>38</v>
      </c>
      <c r="G100" s="171">
        <v>0.3</v>
      </c>
      <c r="H100" s="163">
        <f t="shared" si="38"/>
        <v>165.69000000000003</v>
      </c>
      <c r="I100" s="162">
        <v>1</v>
      </c>
      <c r="J100" s="163" t="s">
        <v>42</v>
      </c>
      <c r="K100" s="163">
        <v>50</v>
      </c>
      <c r="L100" s="172">
        <v>8.0000000000000002E-3</v>
      </c>
      <c r="M100" s="162">
        <f t="shared" si="42"/>
        <v>4.418400000000001</v>
      </c>
      <c r="N100" s="173">
        <f t="shared" si="43"/>
        <v>220.92000000000004</v>
      </c>
      <c r="O100" s="171">
        <f t="shared" si="39"/>
        <v>0.70000000000000007</v>
      </c>
      <c r="P100" s="163">
        <f t="shared" si="40"/>
        <v>386.61000000000007</v>
      </c>
      <c r="Q100" s="178"/>
    </row>
    <row r="101" spans="1:17">
      <c r="A101" s="5" t="str">
        <f>IF(C101=0,"",1+MAX(A$9:A100))</f>
        <v/>
      </c>
      <c r="B101" s="41" t="s">
        <v>91</v>
      </c>
      <c r="C101" s="32"/>
      <c r="D101" s="32"/>
      <c r="E101" s="42">
        <v>238</v>
      </c>
      <c r="F101" s="42">
        <v>14.67</v>
      </c>
      <c r="G101" s="171"/>
      <c r="H101" s="163"/>
      <c r="I101" s="162"/>
      <c r="J101" s="163"/>
      <c r="K101" s="163"/>
      <c r="L101" s="172"/>
      <c r="M101" s="162"/>
      <c r="N101" s="173"/>
      <c r="O101" s="171"/>
      <c r="P101" s="163"/>
      <c r="Q101" s="178"/>
    </row>
    <row r="102" spans="1:17">
      <c r="A102" s="5">
        <f>IF(C102=0,"",1+MAX(A$9:A101))</f>
        <v>48</v>
      </c>
      <c r="B102" s="53" t="s">
        <v>64</v>
      </c>
      <c r="C102" s="35">
        <f>E101*F101</f>
        <v>3491.46</v>
      </c>
      <c r="D102" s="37">
        <v>0.05</v>
      </c>
      <c r="E102" s="36">
        <f>C102*(1+D102)</f>
        <v>3666.0330000000004</v>
      </c>
      <c r="F102" s="32" t="s">
        <v>37</v>
      </c>
      <c r="G102" s="171">
        <v>0.56999999999999995</v>
      </c>
      <c r="H102" s="163">
        <f>G102*E102</f>
        <v>2089.6388099999999</v>
      </c>
      <c r="I102" s="162">
        <v>2</v>
      </c>
      <c r="J102" s="163" t="s">
        <v>51</v>
      </c>
      <c r="K102" s="163">
        <v>50</v>
      </c>
      <c r="L102" s="172">
        <v>1.4E-2</v>
      </c>
      <c r="M102" s="162">
        <f>L102*E102</f>
        <v>51.324462000000004</v>
      </c>
      <c r="N102" s="173">
        <f>M102*K102</f>
        <v>2566.2231000000002</v>
      </c>
      <c r="O102" s="171">
        <f>(H102+N102)/E102</f>
        <v>1.2699999999999998</v>
      </c>
      <c r="P102" s="163">
        <f>O102*E102</f>
        <v>4655.8619099999996</v>
      </c>
      <c r="Q102" s="178"/>
    </row>
    <row r="103" spans="1:17">
      <c r="A103" s="5" t="str">
        <f>IF(C103=0,"",1+MAX(A$9:A102))</f>
        <v/>
      </c>
      <c r="B103" s="54" t="s">
        <v>52</v>
      </c>
      <c r="C103" s="55"/>
      <c r="D103" s="55"/>
      <c r="E103" s="36">
        <f>ROUNDUP(E102/32,0)</f>
        <v>115</v>
      </c>
      <c r="F103" s="32" t="s">
        <v>53</v>
      </c>
      <c r="G103" s="171"/>
      <c r="H103" s="163"/>
      <c r="I103" s="162"/>
      <c r="J103" s="163"/>
      <c r="K103" s="163"/>
      <c r="L103" s="172"/>
      <c r="M103" s="162"/>
      <c r="N103" s="173"/>
      <c r="O103" s="171"/>
      <c r="P103" s="163"/>
      <c r="Q103" s="178"/>
    </row>
    <row r="104" spans="1:17" ht="16.5" customHeight="1">
      <c r="A104" s="5" t="str">
        <f>IF(C104=0,"",1+MAX(A$9:A103))</f>
        <v/>
      </c>
      <c r="B104" s="54" t="s">
        <v>54</v>
      </c>
      <c r="C104" s="55"/>
      <c r="D104" s="55"/>
      <c r="E104" s="36">
        <f>ROUNDUP(E103*24/500,0)</f>
        <v>6</v>
      </c>
      <c r="F104" s="32" t="s">
        <v>55</v>
      </c>
      <c r="G104" s="171">
        <v>4.5</v>
      </c>
      <c r="H104" s="163">
        <f t="shared" ref="H104:H111" si="45">G104*E104</f>
        <v>27</v>
      </c>
      <c r="I104" s="162"/>
      <c r="J104" s="163"/>
      <c r="K104" s="163"/>
      <c r="L104" s="172"/>
      <c r="M104" s="162"/>
      <c r="N104" s="173"/>
      <c r="O104" s="171">
        <f t="shared" ref="O104:O111" si="46">(H104+N104)/E104</f>
        <v>4.5</v>
      </c>
      <c r="P104" s="163">
        <f t="shared" ref="P104:P111" si="47">O104*E104</f>
        <v>27</v>
      </c>
      <c r="Q104" s="178"/>
    </row>
    <row r="105" spans="1:17">
      <c r="A105" s="5" t="str">
        <f>IF(C105=0,"",1+MAX(A$9:A104))</f>
        <v/>
      </c>
      <c r="B105" s="54" t="s">
        <v>56</v>
      </c>
      <c r="C105" s="55"/>
      <c r="D105" s="55"/>
      <c r="E105" s="36">
        <f>ROUNDUP(E102/200,0)</f>
        <v>19</v>
      </c>
      <c r="F105" s="32" t="s">
        <v>57</v>
      </c>
      <c r="G105" s="171">
        <v>9.8000000000000007</v>
      </c>
      <c r="H105" s="163">
        <f t="shared" si="45"/>
        <v>186.20000000000002</v>
      </c>
      <c r="I105" s="162"/>
      <c r="J105" s="163"/>
      <c r="K105" s="163"/>
      <c r="L105" s="172"/>
      <c r="M105" s="162"/>
      <c r="N105" s="173"/>
      <c r="O105" s="171">
        <f t="shared" si="46"/>
        <v>9.8000000000000007</v>
      </c>
      <c r="P105" s="163">
        <f t="shared" si="47"/>
        <v>186.20000000000002</v>
      </c>
      <c r="Q105" s="178"/>
    </row>
    <row r="106" spans="1:17">
      <c r="A106" s="5" t="str">
        <f>IF(C106=0,"",1+MAX(A$9:A105))</f>
        <v/>
      </c>
      <c r="B106" s="54" t="s">
        <v>58</v>
      </c>
      <c r="C106" s="55"/>
      <c r="D106" s="55"/>
      <c r="E106" s="36">
        <f>ROUNDUP(E102*5.25/1000,0)</f>
        <v>20</v>
      </c>
      <c r="F106" s="32" t="s">
        <v>59</v>
      </c>
      <c r="G106" s="171">
        <v>4.8</v>
      </c>
      <c r="H106" s="163">
        <f t="shared" si="45"/>
        <v>96</v>
      </c>
      <c r="I106" s="162"/>
      <c r="J106" s="163"/>
      <c r="K106" s="163"/>
      <c r="L106" s="172"/>
      <c r="M106" s="162"/>
      <c r="N106" s="173"/>
      <c r="O106" s="171">
        <f t="shared" si="46"/>
        <v>4.8</v>
      </c>
      <c r="P106" s="163">
        <f t="shared" si="47"/>
        <v>96</v>
      </c>
      <c r="Q106" s="178"/>
    </row>
    <row r="107" spans="1:17">
      <c r="A107" s="5">
        <f>IF(C107=0,"",1+MAX(A$9:A106))</f>
        <v>49</v>
      </c>
      <c r="B107" s="54" t="s">
        <v>60</v>
      </c>
      <c r="C107" s="56">
        <f>E101*F101</f>
        <v>3491.46</v>
      </c>
      <c r="D107" s="37">
        <v>0.05</v>
      </c>
      <c r="E107" s="36">
        <f t="shared" ref="E107" si="48">C107*(1+D107)</f>
        <v>3666.0330000000004</v>
      </c>
      <c r="F107" s="32" t="s">
        <v>37</v>
      </c>
      <c r="G107" s="171">
        <v>0</v>
      </c>
      <c r="H107" s="163">
        <f t="shared" si="45"/>
        <v>0</v>
      </c>
      <c r="I107" s="162">
        <v>1</v>
      </c>
      <c r="J107" s="163" t="s">
        <v>42</v>
      </c>
      <c r="K107" s="163">
        <v>50</v>
      </c>
      <c r="L107" s="172">
        <v>2.1000000000000001E-2</v>
      </c>
      <c r="M107" s="162">
        <f t="shared" ref="M107:M111" si="49">L107*E107</f>
        <v>76.986693000000017</v>
      </c>
      <c r="N107" s="173">
        <f t="shared" ref="N107:N111" si="50">M107*K107</f>
        <v>3849.3346500000007</v>
      </c>
      <c r="O107" s="171">
        <f t="shared" si="46"/>
        <v>1.05</v>
      </c>
      <c r="P107" s="163">
        <f t="shared" si="47"/>
        <v>3849.3346500000007</v>
      </c>
      <c r="Q107" s="178"/>
    </row>
    <row r="108" spans="1:17" ht="31.5">
      <c r="A108" s="5">
        <f>IF(C108=0,"",1+MAX(A$9:A107))</f>
        <v>50</v>
      </c>
      <c r="B108" s="53" t="s">
        <v>69</v>
      </c>
      <c r="C108" s="56">
        <f>ROUNDUP(E101/1.33+1,0)</f>
        <v>180</v>
      </c>
      <c r="D108" s="37">
        <v>0.05</v>
      </c>
      <c r="E108" s="36">
        <f>C108*(1+D108)</f>
        <v>189</v>
      </c>
      <c r="F108" s="32" t="s">
        <v>43</v>
      </c>
      <c r="G108" s="171">
        <f>0.92*F101</f>
        <v>13.496400000000001</v>
      </c>
      <c r="H108" s="163">
        <f t="shared" si="45"/>
        <v>2550.8196000000003</v>
      </c>
      <c r="I108" s="162">
        <v>1</v>
      </c>
      <c r="J108" s="163" t="s">
        <v>42</v>
      </c>
      <c r="K108" s="163">
        <v>50</v>
      </c>
      <c r="L108" s="172">
        <v>0.23</v>
      </c>
      <c r="M108" s="162">
        <f t="shared" si="49"/>
        <v>43.47</v>
      </c>
      <c r="N108" s="173">
        <f t="shared" si="50"/>
        <v>2173.5</v>
      </c>
      <c r="O108" s="171">
        <f t="shared" si="46"/>
        <v>24.996400000000005</v>
      </c>
      <c r="P108" s="163">
        <f t="shared" si="47"/>
        <v>4724.3196000000007</v>
      </c>
      <c r="Q108" s="178"/>
    </row>
    <row r="109" spans="1:17">
      <c r="A109" s="5">
        <f>IF(C109=0,"",1+MAX(A$9:A108))</f>
        <v>51</v>
      </c>
      <c r="B109" s="53" t="s">
        <v>70</v>
      </c>
      <c r="C109" s="56">
        <f>E101*2</f>
        <v>476</v>
      </c>
      <c r="D109" s="37">
        <v>0.05</v>
      </c>
      <c r="E109" s="36">
        <f t="shared" ref="E109:E111" si="51">C109*(1+D109)</f>
        <v>499.8</v>
      </c>
      <c r="F109" s="32" t="s">
        <v>38</v>
      </c>
      <c r="G109" s="171">
        <v>0.92</v>
      </c>
      <c r="H109" s="163">
        <f t="shared" si="45"/>
        <v>459.81600000000003</v>
      </c>
      <c r="I109" s="162">
        <v>1</v>
      </c>
      <c r="J109" s="163" t="s">
        <v>42</v>
      </c>
      <c r="K109" s="163">
        <v>50</v>
      </c>
      <c r="L109" s="172">
        <v>0</v>
      </c>
      <c r="M109" s="162">
        <f t="shared" si="49"/>
        <v>0</v>
      </c>
      <c r="N109" s="173">
        <f t="shared" si="50"/>
        <v>0</v>
      </c>
      <c r="O109" s="171">
        <f t="shared" si="46"/>
        <v>0.92</v>
      </c>
      <c r="P109" s="163">
        <f t="shared" si="47"/>
        <v>459.81600000000003</v>
      </c>
      <c r="Q109" s="178"/>
    </row>
    <row r="110" spans="1:17">
      <c r="A110" s="5">
        <f>IF(C110=0,"",1+MAX(A$9:A109))</f>
        <v>52</v>
      </c>
      <c r="B110" s="53" t="s">
        <v>195</v>
      </c>
      <c r="C110" s="56">
        <f>E101*F101*2</f>
        <v>6982.92</v>
      </c>
      <c r="D110" s="37">
        <v>0.05</v>
      </c>
      <c r="E110" s="36">
        <f t="shared" si="51"/>
        <v>7332.0660000000007</v>
      </c>
      <c r="F110" s="32" t="s">
        <v>37</v>
      </c>
      <c r="G110" s="171">
        <v>0.82</v>
      </c>
      <c r="H110" s="163">
        <f t="shared" si="45"/>
        <v>6012.2941200000005</v>
      </c>
      <c r="I110" s="162">
        <v>1</v>
      </c>
      <c r="J110" s="163" t="s">
        <v>42</v>
      </c>
      <c r="K110" s="163">
        <v>50</v>
      </c>
      <c r="L110" s="172">
        <v>1.0999999999999999E-2</v>
      </c>
      <c r="M110" s="162">
        <f t="shared" si="49"/>
        <v>80.652726000000001</v>
      </c>
      <c r="N110" s="173">
        <f t="shared" si="50"/>
        <v>4032.6363000000001</v>
      </c>
      <c r="O110" s="171">
        <f t="shared" si="46"/>
        <v>1.3699999999999999</v>
      </c>
      <c r="P110" s="163">
        <f t="shared" si="47"/>
        <v>10044.930420000001</v>
      </c>
      <c r="Q110" s="178"/>
    </row>
    <row r="111" spans="1:17">
      <c r="A111" s="5">
        <f>IF(C111=0,"",1+MAX(A$9:A110))</f>
        <v>53</v>
      </c>
      <c r="B111" s="53" t="s">
        <v>63</v>
      </c>
      <c r="C111" s="56">
        <f>E101*2</f>
        <v>476</v>
      </c>
      <c r="D111" s="37">
        <v>0.05</v>
      </c>
      <c r="E111" s="36">
        <f t="shared" si="51"/>
        <v>499.8</v>
      </c>
      <c r="F111" s="32" t="s">
        <v>38</v>
      </c>
      <c r="G111" s="171">
        <v>0.3</v>
      </c>
      <c r="H111" s="163">
        <f t="shared" si="45"/>
        <v>149.94</v>
      </c>
      <c r="I111" s="162">
        <v>1</v>
      </c>
      <c r="J111" s="163" t="s">
        <v>42</v>
      </c>
      <c r="K111" s="163">
        <v>50</v>
      </c>
      <c r="L111" s="172">
        <v>8.0000000000000002E-3</v>
      </c>
      <c r="M111" s="162">
        <f t="shared" si="49"/>
        <v>3.9984000000000002</v>
      </c>
      <c r="N111" s="173">
        <f t="shared" si="50"/>
        <v>199.92000000000002</v>
      </c>
      <c r="O111" s="171">
        <f t="shared" si="46"/>
        <v>0.70000000000000007</v>
      </c>
      <c r="P111" s="163">
        <f t="shared" si="47"/>
        <v>349.86</v>
      </c>
      <c r="Q111" s="178"/>
    </row>
    <row r="112" spans="1:17">
      <c r="A112" s="5" t="str">
        <f>IF(C112=0,"",1+MAX(A$9:A111))</f>
        <v/>
      </c>
      <c r="B112" s="41" t="s">
        <v>92</v>
      </c>
      <c r="C112" s="32"/>
      <c r="D112" s="32"/>
      <c r="E112" s="42">
        <v>195</v>
      </c>
      <c r="F112" s="42">
        <v>13.5</v>
      </c>
      <c r="G112" s="171"/>
      <c r="H112" s="163"/>
      <c r="I112" s="162"/>
      <c r="J112" s="163"/>
      <c r="K112" s="163"/>
      <c r="L112" s="172"/>
      <c r="M112" s="162"/>
      <c r="N112" s="173"/>
      <c r="O112" s="171"/>
      <c r="P112" s="163"/>
      <c r="Q112" s="178"/>
    </row>
    <row r="113" spans="1:17">
      <c r="A113" s="5">
        <f>IF(C113=0,"",1+MAX(A$9:A112))</f>
        <v>54</v>
      </c>
      <c r="B113" s="53" t="s">
        <v>165</v>
      </c>
      <c r="C113" s="35">
        <f>E112*F112</f>
        <v>2632.5</v>
      </c>
      <c r="D113" s="37">
        <v>0.05</v>
      </c>
      <c r="E113" s="36">
        <f>C113*(1+D113)</f>
        <v>2764.125</v>
      </c>
      <c r="F113" s="32" t="s">
        <v>37</v>
      </c>
      <c r="G113" s="171">
        <v>0.56000000000000005</v>
      </c>
      <c r="H113" s="163">
        <f>G113*E113</f>
        <v>1547.91</v>
      </c>
      <c r="I113" s="162">
        <v>2</v>
      </c>
      <c r="J113" s="163" t="s">
        <v>51</v>
      </c>
      <c r="K113" s="163">
        <v>50</v>
      </c>
      <c r="L113" s="172">
        <v>1.4E-2</v>
      </c>
      <c r="M113" s="162">
        <f>L113*E113</f>
        <v>38.697749999999999</v>
      </c>
      <c r="N113" s="173">
        <f>M113*K113</f>
        <v>1934.8875</v>
      </c>
      <c r="O113" s="171">
        <f>(H113+N113)/E113</f>
        <v>1.26</v>
      </c>
      <c r="P113" s="163">
        <f>O113*E113</f>
        <v>3482.7975000000001</v>
      </c>
      <c r="Q113" s="178"/>
    </row>
    <row r="114" spans="1:17">
      <c r="A114" s="5" t="str">
        <f>IF(C114=0,"",1+MAX(A$9:A113))</f>
        <v/>
      </c>
      <c r="B114" s="54" t="s">
        <v>52</v>
      </c>
      <c r="C114" s="55"/>
      <c r="D114" s="55"/>
      <c r="E114" s="36">
        <f>ROUNDUP(E113/32,0)</f>
        <v>87</v>
      </c>
      <c r="F114" s="32" t="s">
        <v>53</v>
      </c>
      <c r="G114" s="163"/>
      <c r="H114" s="163"/>
      <c r="I114" s="162"/>
      <c r="J114" s="163"/>
      <c r="K114" s="163"/>
      <c r="L114" s="172"/>
      <c r="M114" s="162"/>
      <c r="N114" s="173"/>
      <c r="O114" s="171"/>
      <c r="P114" s="163"/>
      <c r="Q114" s="178"/>
    </row>
    <row r="115" spans="1:17" ht="16.5" customHeight="1">
      <c r="A115" s="5" t="str">
        <f>IF(C115=0,"",1+MAX(A$9:A114))</f>
        <v/>
      </c>
      <c r="B115" s="54" t="s">
        <v>54</v>
      </c>
      <c r="C115" s="55"/>
      <c r="D115" s="55"/>
      <c r="E115" s="36">
        <f>ROUNDUP(E114*24/500,0)</f>
        <v>5</v>
      </c>
      <c r="F115" s="32" t="s">
        <v>55</v>
      </c>
      <c r="G115" s="171">
        <v>4.5</v>
      </c>
      <c r="H115" s="163">
        <f t="shared" ref="H115:H130" si="52">G115*E115</f>
        <v>22.5</v>
      </c>
      <c r="I115" s="162"/>
      <c r="J115" s="163"/>
      <c r="K115" s="163"/>
      <c r="L115" s="172"/>
      <c r="M115" s="162"/>
      <c r="N115" s="173"/>
      <c r="O115" s="171">
        <f t="shared" ref="O115:O130" si="53">(H115+N115)/E115</f>
        <v>4.5</v>
      </c>
      <c r="P115" s="163">
        <f t="shared" ref="P115:P130" si="54">O115*E115</f>
        <v>22.5</v>
      </c>
      <c r="Q115" s="178"/>
    </row>
    <row r="116" spans="1:17" ht="15" customHeight="1">
      <c r="A116" s="5" t="str">
        <f>IF(C116=0,"",1+MAX(A$9:A115))</f>
        <v/>
      </c>
      <c r="B116" s="54" t="s">
        <v>56</v>
      </c>
      <c r="C116" s="55"/>
      <c r="D116" s="55"/>
      <c r="E116" s="36">
        <f>ROUNDUP(E113/200,0)</f>
        <v>14</v>
      </c>
      <c r="F116" s="32" t="s">
        <v>57</v>
      </c>
      <c r="G116" s="171">
        <v>9.8000000000000007</v>
      </c>
      <c r="H116" s="163">
        <f t="shared" si="52"/>
        <v>137.20000000000002</v>
      </c>
      <c r="I116" s="162"/>
      <c r="J116" s="163"/>
      <c r="K116" s="163"/>
      <c r="L116" s="172"/>
      <c r="M116" s="162"/>
      <c r="N116" s="173"/>
      <c r="O116" s="171">
        <f t="shared" si="53"/>
        <v>9.8000000000000007</v>
      </c>
      <c r="P116" s="163">
        <f t="shared" si="54"/>
        <v>137.20000000000002</v>
      </c>
      <c r="Q116" s="178"/>
    </row>
    <row r="117" spans="1:17">
      <c r="A117" s="5" t="str">
        <f>IF(C117=0,"",1+MAX(A$9:A116))</f>
        <v/>
      </c>
      <c r="B117" s="54" t="s">
        <v>58</v>
      </c>
      <c r="C117" s="55"/>
      <c r="D117" s="55"/>
      <c r="E117" s="36">
        <f>ROUNDUP(E113*5.25/1000,0)</f>
        <v>15</v>
      </c>
      <c r="F117" s="32" t="s">
        <v>59</v>
      </c>
      <c r="G117" s="171">
        <v>4.8</v>
      </c>
      <c r="H117" s="163">
        <f t="shared" si="52"/>
        <v>72</v>
      </c>
      <c r="I117" s="162"/>
      <c r="J117" s="163"/>
      <c r="K117" s="163"/>
      <c r="L117" s="172"/>
      <c r="M117" s="162"/>
      <c r="N117" s="173"/>
      <c r="O117" s="171">
        <f t="shared" si="53"/>
        <v>4.8</v>
      </c>
      <c r="P117" s="163">
        <f t="shared" si="54"/>
        <v>72</v>
      </c>
      <c r="Q117" s="178"/>
    </row>
    <row r="118" spans="1:17" ht="16.5" thickBot="1">
      <c r="A118" s="5">
        <f>IF(C118=0,"",1+MAX(A$9:A117))</f>
        <v>55</v>
      </c>
      <c r="B118" s="54" t="s">
        <v>60</v>
      </c>
      <c r="C118" s="56">
        <f>E112*F112*2</f>
        <v>5265</v>
      </c>
      <c r="D118" s="37">
        <v>0.05</v>
      </c>
      <c r="E118" s="36">
        <f t="shared" ref="E118:E130" si="55">C118*(1+D118)</f>
        <v>5528.25</v>
      </c>
      <c r="F118" s="32" t="s">
        <v>37</v>
      </c>
      <c r="G118" s="171">
        <v>0</v>
      </c>
      <c r="H118" s="163">
        <f t="shared" si="52"/>
        <v>0</v>
      </c>
      <c r="I118" s="162">
        <v>1</v>
      </c>
      <c r="J118" s="163" t="s">
        <v>42</v>
      </c>
      <c r="K118" s="163">
        <v>50</v>
      </c>
      <c r="L118" s="172">
        <v>2.1000000000000001E-2</v>
      </c>
      <c r="M118" s="162">
        <f t="shared" ref="M118:M130" si="56">L118*E118</f>
        <v>116.09325000000001</v>
      </c>
      <c r="N118" s="173">
        <f t="shared" ref="N118:N130" si="57">M118*K118</f>
        <v>5804.6625000000004</v>
      </c>
      <c r="O118" s="171">
        <f t="shared" si="53"/>
        <v>1.05</v>
      </c>
      <c r="P118" s="163">
        <f t="shared" si="54"/>
        <v>5804.6625000000004</v>
      </c>
      <c r="Q118" s="178"/>
    </row>
    <row r="119" spans="1:17" ht="16.5" thickBot="1">
      <c r="A119" s="154"/>
      <c r="B119" s="155"/>
      <c r="C119" s="156"/>
      <c r="D119" s="157"/>
      <c r="E119" s="157"/>
      <c r="F119" s="158"/>
      <c r="G119" s="158"/>
      <c r="H119" s="158"/>
      <c r="I119" s="158"/>
      <c r="J119" s="159"/>
      <c r="K119" s="159"/>
      <c r="L119" s="160"/>
      <c r="M119" s="159"/>
      <c r="N119" s="157"/>
      <c r="O119" s="159"/>
      <c r="P119" s="159"/>
      <c r="Q119" s="161"/>
    </row>
    <row r="120" spans="1:17">
      <c r="A120" s="121" t="s">
        <v>182</v>
      </c>
      <c r="B120" s="133"/>
      <c r="C120" s="134"/>
      <c r="D120" s="135"/>
      <c r="E120" s="135"/>
      <c r="F120" s="136"/>
      <c r="G120" s="136"/>
      <c r="H120" s="136"/>
      <c r="I120" s="137"/>
      <c r="J120" s="138"/>
      <c r="K120" s="137" t="s">
        <v>6</v>
      </c>
      <c r="L120" s="137"/>
      <c r="M120" s="139"/>
      <c r="N120" s="138"/>
      <c r="O120" s="137"/>
      <c r="P120" s="137"/>
      <c r="Q120" s="140"/>
    </row>
    <row r="121" spans="1:17">
      <c r="A121" s="121" t="s">
        <v>183</v>
      </c>
      <c r="B121" s="141"/>
      <c r="C121" s="142"/>
      <c r="D121" s="135"/>
      <c r="E121" s="135"/>
      <c r="F121" s="136"/>
      <c r="G121" s="136"/>
      <c r="H121" s="136"/>
      <c r="I121" s="143"/>
      <c r="J121" s="138"/>
      <c r="K121" s="144" t="s">
        <v>7</v>
      </c>
      <c r="L121" s="145"/>
      <c r="M121" s="139"/>
      <c r="N121" s="138"/>
      <c r="O121" s="144"/>
      <c r="P121" s="145"/>
      <c r="Q121" s="140"/>
    </row>
    <row r="122" spans="1:17">
      <c r="A122" s="122"/>
      <c r="B122" s="133"/>
      <c r="C122" s="134"/>
      <c r="D122" s="135"/>
      <c r="E122" s="135"/>
      <c r="F122" s="136"/>
      <c r="G122" s="136"/>
      <c r="H122" s="136"/>
      <c r="I122" s="143"/>
      <c r="J122" s="138"/>
      <c r="K122" s="144" t="s">
        <v>8</v>
      </c>
      <c r="L122" s="144"/>
      <c r="M122" s="139"/>
      <c r="N122" s="138"/>
      <c r="O122" s="144"/>
      <c r="P122" s="144"/>
      <c r="Q122" s="140"/>
    </row>
    <row r="123" spans="1:17">
      <c r="A123" s="123" t="s">
        <v>205</v>
      </c>
      <c r="B123" s="146"/>
      <c r="C123" s="147"/>
      <c r="D123" s="135"/>
      <c r="E123" s="135"/>
      <c r="F123" s="136"/>
      <c r="G123" s="136"/>
      <c r="H123" s="136"/>
      <c r="I123" s="139"/>
      <c r="J123" s="138"/>
      <c r="K123" s="144" t="s">
        <v>9</v>
      </c>
      <c r="L123" s="144"/>
      <c r="M123" s="139"/>
      <c r="N123" s="138"/>
      <c r="O123" s="144"/>
      <c r="P123" s="144"/>
      <c r="Q123" s="140"/>
    </row>
    <row r="124" spans="1:17" ht="16.5" thickBot="1">
      <c r="A124" s="124"/>
      <c r="B124" s="125"/>
      <c r="C124" s="126"/>
      <c r="D124" s="127"/>
      <c r="E124" s="127"/>
      <c r="F124" s="128"/>
      <c r="G124" s="128"/>
      <c r="H124" s="128"/>
      <c r="I124" s="128"/>
      <c r="J124" s="130"/>
      <c r="K124" s="131" t="s">
        <v>0</v>
      </c>
      <c r="L124" s="132">
        <f ca="1">TODAY()</f>
        <v>46151</v>
      </c>
      <c r="M124" s="129"/>
      <c r="N124" s="130"/>
      <c r="O124" s="131"/>
      <c r="P124" s="132"/>
      <c r="Q124" s="148"/>
    </row>
    <row r="125" spans="1:17" ht="36.75" thickBot="1">
      <c r="A125" s="149" t="s">
        <v>10</v>
      </c>
      <c r="B125" s="150" t="s">
        <v>1</v>
      </c>
      <c r="C125" s="151" t="s">
        <v>11</v>
      </c>
      <c r="D125" s="151" t="s">
        <v>12</v>
      </c>
      <c r="E125" s="150" t="s">
        <v>13</v>
      </c>
      <c r="F125" s="151" t="s">
        <v>14</v>
      </c>
      <c r="G125" s="151" t="s">
        <v>24</v>
      </c>
      <c r="H125" s="150" t="s">
        <v>2</v>
      </c>
      <c r="I125" s="150" t="s">
        <v>41</v>
      </c>
      <c r="J125" s="150" t="s">
        <v>40</v>
      </c>
      <c r="K125" s="150" t="s">
        <v>34</v>
      </c>
      <c r="L125" s="152" t="s">
        <v>35</v>
      </c>
      <c r="M125" s="150" t="s">
        <v>36</v>
      </c>
      <c r="N125" s="150" t="s">
        <v>3</v>
      </c>
      <c r="O125" s="151" t="s">
        <v>15</v>
      </c>
      <c r="P125" s="151" t="s">
        <v>4</v>
      </c>
      <c r="Q125" s="153" t="s">
        <v>16</v>
      </c>
    </row>
    <row r="126" spans="1:17" ht="16.5" thickBot="1">
      <c r="A126" s="109"/>
      <c r="B126" s="110" t="s">
        <v>17</v>
      </c>
      <c r="C126" s="111"/>
      <c r="D126" s="111"/>
      <c r="E126" s="111"/>
      <c r="F126" s="111"/>
      <c r="G126" s="111"/>
      <c r="H126" s="111"/>
      <c r="I126" s="111"/>
      <c r="J126" s="111"/>
      <c r="K126" s="111"/>
      <c r="L126" s="111"/>
      <c r="M126" s="111"/>
      <c r="N126" s="111"/>
      <c r="O126" s="111"/>
      <c r="P126" s="111"/>
      <c r="Q126" s="112"/>
    </row>
    <row r="127" spans="1:17" ht="31.5">
      <c r="A127" s="5">
        <f>IF(C127=0,"",1+MAX(A$9:A118))</f>
        <v>56</v>
      </c>
      <c r="B127" s="53" t="s">
        <v>67</v>
      </c>
      <c r="C127" s="56">
        <f>ROUNDUP(E112/1.33+1,0)</f>
        <v>148</v>
      </c>
      <c r="D127" s="37">
        <v>0.05</v>
      </c>
      <c r="E127" s="36">
        <f t="shared" si="55"/>
        <v>155.4</v>
      </c>
      <c r="F127" s="32" t="s">
        <v>43</v>
      </c>
      <c r="G127" s="171">
        <f>F112*3.5</f>
        <v>47.25</v>
      </c>
      <c r="H127" s="163">
        <f t="shared" si="52"/>
        <v>7342.6500000000005</v>
      </c>
      <c r="I127" s="162">
        <v>1</v>
      </c>
      <c r="J127" s="163" t="s">
        <v>42</v>
      </c>
      <c r="K127" s="163">
        <v>50</v>
      </c>
      <c r="L127" s="172">
        <v>0.23</v>
      </c>
      <c r="M127" s="162">
        <f t="shared" si="56"/>
        <v>35.742000000000004</v>
      </c>
      <c r="N127" s="173">
        <f t="shared" si="57"/>
        <v>1787.1000000000001</v>
      </c>
      <c r="O127" s="171">
        <f t="shared" si="53"/>
        <v>58.75</v>
      </c>
      <c r="P127" s="163">
        <f t="shared" si="54"/>
        <v>9129.75</v>
      </c>
      <c r="Q127" s="178"/>
    </row>
    <row r="128" spans="1:17">
      <c r="A128" s="5">
        <f>IF(C128=0,"",1+MAX(A$9:A127))</f>
        <v>57</v>
      </c>
      <c r="B128" s="53" t="s">
        <v>68</v>
      </c>
      <c r="C128" s="56">
        <f>E112*2</f>
        <v>390</v>
      </c>
      <c r="D128" s="37">
        <v>0.05</v>
      </c>
      <c r="E128" s="36">
        <f t="shared" si="55"/>
        <v>409.5</v>
      </c>
      <c r="F128" s="32" t="s">
        <v>38</v>
      </c>
      <c r="G128" s="171">
        <v>3.5</v>
      </c>
      <c r="H128" s="163">
        <f t="shared" si="52"/>
        <v>1433.25</v>
      </c>
      <c r="I128" s="162">
        <v>1</v>
      </c>
      <c r="J128" s="163" t="s">
        <v>42</v>
      </c>
      <c r="K128" s="163">
        <v>50</v>
      </c>
      <c r="L128" s="172">
        <v>0</v>
      </c>
      <c r="M128" s="162">
        <f t="shared" si="56"/>
        <v>0</v>
      </c>
      <c r="N128" s="173">
        <f t="shared" si="57"/>
        <v>0</v>
      </c>
      <c r="O128" s="171">
        <f t="shared" si="53"/>
        <v>3.5</v>
      </c>
      <c r="P128" s="163">
        <f t="shared" si="54"/>
        <v>1433.25</v>
      </c>
      <c r="Q128" s="178"/>
    </row>
    <row r="129" spans="1:17">
      <c r="A129" s="5">
        <f>IF(C129=0,"",1+MAX(A$9:A128))</f>
        <v>58</v>
      </c>
      <c r="B129" s="53" t="s">
        <v>164</v>
      </c>
      <c r="C129" s="57">
        <f>E112*F112</f>
        <v>2632.5</v>
      </c>
      <c r="D129" s="37">
        <v>0.05</v>
      </c>
      <c r="E129" s="36">
        <f t="shared" ref="E129" si="58">C129*(1+D129)</f>
        <v>2764.125</v>
      </c>
      <c r="F129" s="32" t="s">
        <v>37</v>
      </c>
      <c r="G129" s="171">
        <v>1.7</v>
      </c>
      <c r="H129" s="163">
        <f t="shared" ref="H129" si="59">G129*E129</f>
        <v>4699.0124999999998</v>
      </c>
      <c r="I129" s="162">
        <v>1</v>
      </c>
      <c r="J129" s="163" t="s">
        <v>42</v>
      </c>
      <c r="K129" s="163">
        <v>50</v>
      </c>
      <c r="L129" s="172">
        <v>1.0999999999999999E-2</v>
      </c>
      <c r="M129" s="162">
        <f t="shared" si="56"/>
        <v>30.405374999999999</v>
      </c>
      <c r="N129" s="173">
        <f t="shared" si="57"/>
        <v>1520.26875</v>
      </c>
      <c r="O129" s="171">
        <f t="shared" si="53"/>
        <v>2.25</v>
      </c>
      <c r="P129" s="163">
        <f t="shared" si="54"/>
        <v>6219.28125</v>
      </c>
      <c r="Q129" s="178"/>
    </row>
    <row r="130" spans="1:17">
      <c r="A130" s="5">
        <f>IF(C130=0,"",1+MAX(A$9:A129))</f>
        <v>59</v>
      </c>
      <c r="B130" s="53" t="s">
        <v>63</v>
      </c>
      <c r="C130" s="56">
        <f>E112*2</f>
        <v>390</v>
      </c>
      <c r="D130" s="37">
        <v>0.05</v>
      </c>
      <c r="E130" s="36">
        <f t="shared" si="55"/>
        <v>409.5</v>
      </c>
      <c r="F130" s="32" t="s">
        <v>38</v>
      </c>
      <c r="G130" s="171">
        <v>0.3</v>
      </c>
      <c r="H130" s="163">
        <f t="shared" si="52"/>
        <v>122.85</v>
      </c>
      <c r="I130" s="162">
        <v>1</v>
      </c>
      <c r="J130" s="163" t="s">
        <v>42</v>
      </c>
      <c r="K130" s="163">
        <v>50</v>
      </c>
      <c r="L130" s="172">
        <v>8.0000000000000002E-3</v>
      </c>
      <c r="M130" s="162">
        <f t="shared" si="56"/>
        <v>3.2760000000000002</v>
      </c>
      <c r="N130" s="173">
        <f t="shared" si="57"/>
        <v>163.80000000000001</v>
      </c>
      <c r="O130" s="171">
        <f t="shared" si="53"/>
        <v>0.7</v>
      </c>
      <c r="P130" s="163">
        <f t="shared" si="54"/>
        <v>286.64999999999998</v>
      </c>
      <c r="Q130" s="178"/>
    </row>
    <row r="131" spans="1:17">
      <c r="A131" s="5" t="str">
        <f>IF(C131=0,"",1+MAX(A$9:A130))</f>
        <v/>
      </c>
      <c r="B131" s="41" t="s">
        <v>93</v>
      </c>
      <c r="C131" s="32"/>
      <c r="D131" s="32"/>
      <c r="E131" s="42">
        <v>186</v>
      </c>
      <c r="F131" s="42">
        <v>13.5</v>
      </c>
      <c r="G131" s="171"/>
      <c r="H131" s="163"/>
      <c r="I131" s="162"/>
      <c r="J131" s="163"/>
      <c r="K131" s="163"/>
      <c r="L131" s="172"/>
      <c r="M131" s="162"/>
      <c r="N131" s="173"/>
      <c r="O131" s="171"/>
      <c r="P131" s="163"/>
      <c r="Q131" s="178"/>
    </row>
    <row r="132" spans="1:17">
      <c r="A132" s="5">
        <f>IF(C132=0,"",1+MAX(A$9:A131))</f>
        <v>60</v>
      </c>
      <c r="B132" s="53" t="s">
        <v>64</v>
      </c>
      <c r="C132" s="35">
        <f>E131*F131</f>
        <v>2511</v>
      </c>
      <c r="D132" s="37">
        <v>0.05</v>
      </c>
      <c r="E132" s="36">
        <f>C132*(1+D132)</f>
        <v>2636.55</v>
      </c>
      <c r="F132" s="32" t="s">
        <v>37</v>
      </c>
      <c r="G132" s="171">
        <v>0.56999999999999995</v>
      </c>
      <c r="H132" s="163">
        <f>G132*E132</f>
        <v>1502.8335</v>
      </c>
      <c r="I132" s="162">
        <v>2</v>
      </c>
      <c r="J132" s="163" t="s">
        <v>51</v>
      </c>
      <c r="K132" s="163">
        <v>50</v>
      </c>
      <c r="L132" s="172">
        <v>1.4E-2</v>
      </c>
      <c r="M132" s="162">
        <f>L132*E132</f>
        <v>36.911700000000003</v>
      </c>
      <c r="N132" s="173">
        <f>M132*K132</f>
        <v>1845.5850000000003</v>
      </c>
      <c r="O132" s="171">
        <f>(H132+N132)/E132</f>
        <v>1.27</v>
      </c>
      <c r="P132" s="163">
        <f>O132*E132</f>
        <v>3348.4185000000002</v>
      </c>
      <c r="Q132" s="178"/>
    </row>
    <row r="133" spans="1:17">
      <c r="A133" s="5">
        <f>IF(C133=0,"",1+MAX(A$9:A132))</f>
        <v>61</v>
      </c>
      <c r="B133" s="58" t="s">
        <v>65</v>
      </c>
      <c r="C133" s="59">
        <f>E131*F131</f>
        <v>2511</v>
      </c>
      <c r="D133" s="37">
        <v>0.05</v>
      </c>
      <c r="E133" s="36">
        <f>C133*(1+D133)</f>
        <v>2636.55</v>
      </c>
      <c r="F133" s="32" t="s">
        <v>37</v>
      </c>
      <c r="G133" s="171">
        <v>0.62</v>
      </c>
      <c r="H133" s="163">
        <f>G133*E133</f>
        <v>1634.6610000000001</v>
      </c>
      <c r="I133" s="162">
        <v>2</v>
      </c>
      <c r="J133" s="163" t="s">
        <v>51</v>
      </c>
      <c r="K133" s="163">
        <v>50</v>
      </c>
      <c r="L133" s="172">
        <v>1.4E-2</v>
      </c>
      <c r="M133" s="162">
        <f>L133*E133</f>
        <v>36.911700000000003</v>
      </c>
      <c r="N133" s="173">
        <f>M133*K133</f>
        <v>1845.5850000000003</v>
      </c>
      <c r="O133" s="171">
        <f>(H133+N133)/E133</f>
        <v>1.3199999999999998</v>
      </c>
      <c r="P133" s="163">
        <f>O133*E133</f>
        <v>3480.2459999999996</v>
      </c>
      <c r="Q133" s="178"/>
    </row>
    <row r="134" spans="1:17">
      <c r="A134" s="5" t="str">
        <f>IF(C134=0,"",1+MAX(A$9:A133))</f>
        <v/>
      </c>
      <c r="B134" s="54" t="s">
        <v>52</v>
      </c>
      <c r="C134" s="55"/>
      <c r="D134" s="55"/>
      <c r="E134" s="36">
        <f>ROUNDUP(E132/32,0)</f>
        <v>83</v>
      </c>
      <c r="F134" s="32" t="s">
        <v>53</v>
      </c>
      <c r="G134" s="163"/>
      <c r="H134" s="163"/>
      <c r="I134" s="162"/>
      <c r="J134" s="163"/>
      <c r="K134" s="163"/>
      <c r="L134" s="172"/>
      <c r="M134" s="162"/>
      <c r="N134" s="173"/>
      <c r="O134" s="171"/>
      <c r="P134" s="163"/>
      <c r="Q134" s="178"/>
    </row>
    <row r="135" spans="1:17">
      <c r="A135" s="5" t="str">
        <f>IF(C135=0,"",1+MAX(A$9:A134))</f>
        <v/>
      </c>
      <c r="B135" s="54" t="s">
        <v>66</v>
      </c>
      <c r="C135" s="55"/>
      <c r="D135" s="55"/>
      <c r="E135" s="36">
        <f>ROUNDUP(E133/32,0)</f>
        <v>83</v>
      </c>
      <c r="F135" s="32" t="s">
        <v>53</v>
      </c>
      <c r="G135" s="163"/>
      <c r="H135" s="163"/>
      <c r="I135" s="162"/>
      <c r="J135" s="163"/>
      <c r="K135" s="163"/>
      <c r="L135" s="172"/>
      <c r="M135" s="162"/>
      <c r="N135" s="173"/>
      <c r="O135" s="171"/>
      <c r="P135" s="163"/>
      <c r="Q135" s="178"/>
    </row>
    <row r="136" spans="1:17" ht="16.5" customHeight="1">
      <c r="A136" s="5" t="str">
        <f>IF(C136=0,"",1+MAX(A$9:A135))</f>
        <v/>
      </c>
      <c r="B136" s="54" t="s">
        <v>54</v>
      </c>
      <c r="C136" s="55"/>
      <c r="D136" s="55"/>
      <c r="E136" s="36">
        <f>ROUNDUP(E134*24/500,0)*2</f>
        <v>8</v>
      </c>
      <c r="F136" s="32" t="s">
        <v>55</v>
      </c>
      <c r="G136" s="171">
        <v>4.5</v>
      </c>
      <c r="H136" s="163">
        <f t="shared" ref="H136:H143" si="60">G136*E136</f>
        <v>36</v>
      </c>
      <c r="I136" s="162"/>
      <c r="J136" s="163"/>
      <c r="K136" s="163"/>
      <c r="L136" s="172"/>
      <c r="M136" s="162"/>
      <c r="N136" s="173"/>
      <c r="O136" s="171">
        <f t="shared" ref="O136:O143" si="61">(H136+N136)/E136</f>
        <v>4.5</v>
      </c>
      <c r="P136" s="163">
        <f t="shared" ref="P136:P143" si="62">O136*E136</f>
        <v>36</v>
      </c>
      <c r="Q136" s="178"/>
    </row>
    <row r="137" spans="1:17">
      <c r="A137" s="5" t="str">
        <f>IF(C137=0,"",1+MAX(A$9:A136))</f>
        <v/>
      </c>
      <c r="B137" s="54" t="s">
        <v>56</v>
      </c>
      <c r="C137" s="55"/>
      <c r="D137" s="55"/>
      <c r="E137" s="36">
        <f>ROUNDUP(E132/200,0)*2</f>
        <v>28</v>
      </c>
      <c r="F137" s="32" t="s">
        <v>57</v>
      </c>
      <c r="G137" s="171">
        <v>9.8000000000000007</v>
      </c>
      <c r="H137" s="163">
        <f t="shared" si="60"/>
        <v>274.40000000000003</v>
      </c>
      <c r="I137" s="162"/>
      <c r="J137" s="163"/>
      <c r="K137" s="163"/>
      <c r="L137" s="172"/>
      <c r="M137" s="162"/>
      <c r="N137" s="173"/>
      <c r="O137" s="171">
        <f t="shared" si="61"/>
        <v>9.8000000000000007</v>
      </c>
      <c r="P137" s="163">
        <f t="shared" si="62"/>
        <v>274.40000000000003</v>
      </c>
      <c r="Q137" s="178"/>
    </row>
    <row r="138" spans="1:17">
      <c r="A138" s="5" t="str">
        <f>IF(C138=0,"",1+MAX(A$9:A137))</f>
        <v/>
      </c>
      <c r="B138" s="54" t="s">
        <v>58</v>
      </c>
      <c r="C138" s="55"/>
      <c r="D138" s="55"/>
      <c r="E138" s="36">
        <f>ROUNDUP(E132*5.25/1000,0)*2</f>
        <v>28</v>
      </c>
      <c r="F138" s="32" t="s">
        <v>59</v>
      </c>
      <c r="G138" s="171">
        <v>4.8</v>
      </c>
      <c r="H138" s="163">
        <f t="shared" si="60"/>
        <v>134.4</v>
      </c>
      <c r="I138" s="162"/>
      <c r="J138" s="163"/>
      <c r="K138" s="163"/>
      <c r="L138" s="172"/>
      <c r="M138" s="162"/>
      <c r="N138" s="173"/>
      <c r="O138" s="171">
        <f t="shared" si="61"/>
        <v>4.8</v>
      </c>
      <c r="P138" s="163">
        <f t="shared" si="62"/>
        <v>134.4</v>
      </c>
      <c r="Q138" s="178"/>
    </row>
    <row r="139" spans="1:17">
      <c r="A139" s="5">
        <f>IF(C139=0,"",1+MAX(A$9:A138))</f>
        <v>62</v>
      </c>
      <c r="B139" s="54" t="s">
        <v>60</v>
      </c>
      <c r="C139" s="56">
        <f>E131*F131*2</f>
        <v>5022</v>
      </c>
      <c r="D139" s="37">
        <v>0.05</v>
      </c>
      <c r="E139" s="36">
        <f t="shared" ref="E139:E143" si="63">C139*(1+D139)</f>
        <v>5273.1</v>
      </c>
      <c r="F139" s="32" t="s">
        <v>37</v>
      </c>
      <c r="G139" s="171">
        <v>0</v>
      </c>
      <c r="H139" s="163">
        <f t="shared" si="60"/>
        <v>0</v>
      </c>
      <c r="I139" s="162">
        <v>1</v>
      </c>
      <c r="J139" s="163" t="s">
        <v>42</v>
      </c>
      <c r="K139" s="163">
        <v>50</v>
      </c>
      <c r="L139" s="172">
        <v>2.1000000000000001E-2</v>
      </c>
      <c r="M139" s="162">
        <f t="shared" ref="M139:M143" si="64">L139*E139</f>
        <v>110.73510000000002</v>
      </c>
      <c r="N139" s="173">
        <f t="shared" ref="N139:N143" si="65">M139*K139</f>
        <v>5536.755000000001</v>
      </c>
      <c r="O139" s="171">
        <f t="shared" si="61"/>
        <v>1.05</v>
      </c>
      <c r="P139" s="163">
        <f t="shared" si="62"/>
        <v>5536.755000000001</v>
      </c>
      <c r="Q139" s="178"/>
    </row>
    <row r="140" spans="1:17" ht="31.5">
      <c r="A140" s="5">
        <f>IF(C140=0,"",1+MAX(A$9:A139))</f>
        <v>63</v>
      </c>
      <c r="B140" s="53" t="s">
        <v>67</v>
      </c>
      <c r="C140" s="56">
        <f>ROUNDUP(E131/1.33+1,0)</f>
        <v>141</v>
      </c>
      <c r="D140" s="37">
        <v>0.05</v>
      </c>
      <c r="E140" s="36">
        <f t="shared" si="63"/>
        <v>148.05000000000001</v>
      </c>
      <c r="F140" s="32" t="s">
        <v>43</v>
      </c>
      <c r="G140" s="171">
        <f>F131*3.5</f>
        <v>47.25</v>
      </c>
      <c r="H140" s="163">
        <f t="shared" si="60"/>
        <v>6995.3625000000002</v>
      </c>
      <c r="I140" s="162">
        <v>1</v>
      </c>
      <c r="J140" s="163" t="s">
        <v>42</v>
      </c>
      <c r="K140" s="163">
        <v>50</v>
      </c>
      <c r="L140" s="172">
        <v>0.23</v>
      </c>
      <c r="M140" s="162">
        <f t="shared" si="64"/>
        <v>34.051500000000004</v>
      </c>
      <c r="N140" s="173">
        <f t="shared" si="65"/>
        <v>1702.5750000000003</v>
      </c>
      <c r="O140" s="171">
        <f t="shared" si="61"/>
        <v>58.749999999999993</v>
      </c>
      <c r="P140" s="163">
        <f t="shared" si="62"/>
        <v>8697.9375</v>
      </c>
      <c r="Q140" s="178"/>
    </row>
    <row r="141" spans="1:17">
      <c r="A141" s="5">
        <f>IF(C141=0,"",1+MAX(A$9:A140))</f>
        <v>64</v>
      </c>
      <c r="B141" s="53" t="s">
        <v>68</v>
      </c>
      <c r="C141" s="56">
        <f>E131*2</f>
        <v>372</v>
      </c>
      <c r="D141" s="37">
        <v>0.05</v>
      </c>
      <c r="E141" s="36">
        <f t="shared" si="63"/>
        <v>390.6</v>
      </c>
      <c r="F141" s="32" t="s">
        <v>38</v>
      </c>
      <c r="G141" s="171">
        <v>3.5</v>
      </c>
      <c r="H141" s="163">
        <f t="shared" si="60"/>
        <v>1367.1000000000001</v>
      </c>
      <c r="I141" s="162">
        <v>1</v>
      </c>
      <c r="J141" s="163" t="s">
        <v>42</v>
      </c>
      <c r="K141" s="163">
        <v>50</v>
      </c>
      <c r="L141" s="172">
        <v>0</v>
      </c>
      <c r="M141" s="162">
        <f t="shared" si="64"/>
        <v>0</v>
      </c>
      <c r="N141" s="173">
        <f t="shared" si="65"/>
        <v>0</v>
      </c>
      <c r="O141" s="171">
        <f t="shared" si="61"/>
        <v>3.5</v>
      </c>
      <c r="P141" s="163">
        <f t="shared" si="62"/>
        <v>1367.1000000000001</v>
      </c>
      <c r="Q141" s="178"/>
    </row>
    <row r="142" spans="1:17">
      <c r="A142" s="5">
        <f>IF(C142=0,"",1+MAX(A$9:A141))</f>
        <v>65</v>
      </c>
      <c r="B142" s="53" t="s">
        <v>196</v>
      </c>
      <c r="C142" s="57">
        <f>E131*F131</f>
        <v>2511</v>
      </c>
      <c r="D142" s="37">
        <v>0.05</v>
      </c>
      <c r="E142" s="36">
        <f t="shared" si="63"/>
        <v>2636.55</v>
      </c>
      <c r="F142" s="32" t="s">
        <v>37</v>
      </c>
      <c r="G142" s="171">
        <v>0.98</v>
      </c>
      <c r="H142" s="163">
        <f t="shared" si="60"/>
        <v>2583.819</v>
      </c>
      <c r="I142" s="162">
        <v>1</v>
      </c>
      <c r="J142" s="163" t="s">
        <v>42</v>
      </c>
      <c r="K142" s="163">
        <v>50</v>
      </c>
      <c r="L142" s="172">
        <v>1.0999999999999999E-2</v>
      </c>
      <c r="M142" s="162">
        <f t="shared" si="64"/>
        <v>29.002050000000001</v>
      </c>
      <c r="N142" s="173">
        <f t="shared" si="65"/>
        <v>1450.1025</v>
      </c>
      <c r="O142" s="171">
        <f t="shared" si="61"/>
        <v>1.5299999999999998</v>
      </c>
      <c r="P142" s="163">
        <f t="shared" si="62"/>
        <v>4033.9214999999999</v>
      </c>
      <c r="Q142" s="178"/>
    </row>
    <row r="143" spans="1:17">
      <c r="A143" s="5">
        <f>IF(C143=0,"",1+MAX(A$9:A142))</f>
        <v>66</v>
      </c>
      <c r="B143" s="53" t="s">
        <v>63</v>
      </c>
      <c r="C143" s="56">
        <f>E131*4</f>
        <v>744</v>
      </c>
      <c r="D143" s="37">
        <v>0.05</v>
      </c>
      <c r="E143" s="36">
        <f t="shared" si="63"/>
        <v>781.2</v>
      </c>
      <c r="F143" s="32" t="s">
        <v>38</v>
      </c>
      <c r="G143" s="171">
        <v>0.3</v>
      </c>
      <c r="H143" s="163">
        <f t="shared" si="60"/>
        <v>234.36</v>
      </c>
      <c r="I143" s="162">
        <v>1</v>
      </c>
      <c r="J143" s="163" t="s">
        <v>42</v>
      </c>
      <c r="K143" s="163">
        <v>50</v>
      </c>
      <c r="L143" s="172">
        <v>8.0000000000000002E-3</v>
      </c>
      <c r="M143" s="162">
        <f t="shared" si="64"/>
        <v>6.2496000000000009</v>
      </c>
      <c r="N143" s="173">
        <f t="shared" si="65"/>
        <v>312.48</v>
      </c>
      <c r="O143" s="171">
        <f t="shared" si="61"/>
        <v>0.7</v>
      </c>
      <c r="P143" s="163">
        <f t="shared" si="62"/>
        <v>546.84</v>
      </c>
      <c r="Q143" s="178"/>
    </row>
    <row r="144" spans="1:17">
      <c r="A144" s="5" t="str">
        <f>IF(C144=0,"",1+MAX(A$9:A143))</f>
        <v/>
      </c>
      <c r="B144" s="41" t="s">
        <v>94</v>
      </c>
      <c r="C144" s="32"/>
      <c r="D144" s="32"/>
      <c r="E144" s="42">
        <v>133</v>
      </c>
      <c r="F144" s="42">
        <v>14.5</v>
      </c>
      <c r="G144" s="171"/>
      <c r="H144" s="163"/>
      <c r="I144" s="162"/>
      <c r="J144" s="163"/>
      <c r="K144" s="163"/>
      <c r="L144" s="172"/>
      <c r="M144" s="162"/>
      <c r="N144" s="173"/>
      <c r="O144" s="171"/>
      <c r="P144" s="163"/>
      <c r="Q144" s="178"/>
    </row>
    <row r="145" spans="1:17">
      <c r="A145" s="5">
        <f>IF(C145=0,"",1+MAX(A$9:A144))</f>
        <v>67</v>
      </c>
      <c r="B145" s="53" t="s">
        <v>160</v>
      </c>
      <c r="C145" s="35">
        <f>E144*F144*2</f>
        <v>3857</v>
      </c>
      <c r="D145" s="37">
        <v>0.05</v>
      </c>
      <c r="E145" s="36">
        <f>C145*(1+D145)</f>
        <v>4049.8500000000004</v>
      </c>
      <c r="F145" s="32" t="s">
        <v>37</v>
      </c>
      <c r="G145" s="171">
        <v>0.56999999999999995</v>
      </c>
      <c r="H145" s="163">
        <f>G145*E145</f>
        <v>2308.4144999999999</v>
      </c>
      <c r="I145" s="162">
        <v>2</v>
      </c>
      <c r="J145" s="163" t="s">
        <v>51</v>
      </c>
      <c r="K145" s="163">
        <v>50</v>
      </c>
      <c r="L145" s="172">
        <v>1.4E-2</v>
      </c>
      <c r="M145" s="162">
        <f>L145*E145</f>
        <v>56.697900000000004</v>
      </c>
      <c r="N145" s="173">
        <f>M145*K145</f>
        <v>2834.8950000000004</v>
      </c>
      <c r="O145" s="171">
        <f>(H145+N145)/E145</f>
        <v>1.27</v>
      </c>
      <c r="P145" s="163">
        <f>O145*E145</f>
        <v>5143.3095000000003</v>
      </c>
      <c r="Q145" s="178"/>
    </row>
    <row r="146" spans="1:17">
      <c r="A146" s="5" t="str">
        <f>IF(C146=0,"",1+MAX(A$9:A145))</f>
        <v/>
      </c>
      <c r="B146" s="54" t="s">
        <v>52</v>
      </c>
      <c r="C146" s="55"/>
      <c r="D146" s="55"/>
      <c r="E146" s="36">
        <f>ROUNDUP(E145/32,0)</f>
        <v>127</v>
      </c>
      <c r="F146" s="32" t="s">
        <v>53</v>
      </c>
      <c r="G146" s="171"/>
      <c r="H146" s="163"/>
      <c r="I146" s="162"/>
      <c r="J146" s="163"/>
      <c r="K146" s="163"/>
      <c r="L146" s="172"/>
      <c r="M146" s="162"/>
      <c r="N146" s="173"/>
      <c r="O146" s="171"/>
      <c r="P146" s="163"/>
      <c r="Q146" s="178"/>
    </row>
    <row r="147" spans="1:17" ht="16.5" customHeight="1">
      <c r="A147" s="5" t="str">
        <f>IF(C147=0,"",1+MAX(A$9:A146))</f>
        <v/>
      </c>
      <c r="B147" s="54" t="s">
        <v>54</v>
      </c>
      <c r="C147" s="55"/>
      <c r="D147" s="55"/>
      <c r="E147" s="36">
        <f>ROUNDUP(E146*24/500,0)</f>
        <v>7</v>
      </c>
      <c r="F147" s="32" t="s">
        <v>55</v>
      </c>
      <c r="G147" s="171">
        <v>4.5</v>
      </c>
      <c r="H147" s="163">
        <f t="shared" ref="H147:H154" si="66">G147*E147</f>
        <v>31.5</v>
      </c>
      <c r="I147" s="162"/>
      <c r="J147" s="163"/>
      <c r="K147" s="163"/>
      <c r="L147" s="172"/>
      <c r="M147" s="162"/>
      <c r="N147" s="173"/>
      <c r="O147" s="171">
        <f t="shared" ref="O147:O154" si="67">(H147+N147)/E147</f>
        <v>4.5</v>
      </c>
      <c r="P147" s="163">
        <f t="shared" ref="P147:P154" si="68">O147*E147</f>
        <v>31.5</v>
      </c>
      <c r="Q147" s="178"/>
    </row>
    <row r="148" spans="1:17">
      <c r="A148" s="5" t="str">
        <f>IF(C148=0,"",1+MAX(A$9:A147))</f>
        <v/>
      </c>
      <c r="B148" s="54" t="s">
        <v>56</v>
      </c>
      <c r="C148" s="55"/>
      <c r="D148" s="55"/>
      <c r="E148" s="36">
        <f>ROUNDUP(E145/200,0)</f>
        <v>21</v>
      </c>
      <c r="F148" s="32" t="s">
        <v>57</v>
      </c>
      <c r="G148" s="171">
        <v>9.8000000000000007</v>
      </c>
      <c r="H148" s="163">
        <f t="shared" si="66"/>
        <v>205.8</v>
      </c>
      <c r="I148" s="162"/>
      <c r="J148" s="163"/>
      <c r="K148" s="163"/>
      <c r="L148" s="172"/>
      <c r="M148" s="162"/>
      <c r="N148" s="173"/>
      <c r="O148" s="171">
        <f t="shared" si="67"/>
        <v>9.8000000000000007</v>
      </c>
      <c r="P148" s="163">
        <f t="shared" si="68"/>
        <v>205.8</v>
      </c>
      <c r="Q148" s="178"/>
    </row>
    <row r="149" spans="1:17">
      <c r="A149" s="5" t="str">
        <f>IF(C149=0,"",1+MAX(A$9:A148))</f>
        <v/>
      </c>
      <c r="B149" s="54" t="s">
        <v>58</v>
      </c>
      <c r="C149" s="55"/>
      <c r="D149" s="55"/>
      <c r="E149" s="36">
        <f>ROUNDUP(E145*5.25/1000,0)</f>
        <v>22</v>
      </c>
      <c r="F149" s="32" t="s">
        <v>59</v>
      </c>
      <c r="G149" s="171">
        <v>4.8</v>
      </c>
      <c r="H149" s="163">
        <f t="shared" si="66"/>
        <v>105.6</v>
      </c>
      <c r="I149" s="162"/>
      <c r="J149" s="163"/>
      <c r="K149" s="163"/>
      <c r="L149" s="172"/>
      <c r="M149" s="162"/>
      <c r="N149" s="173"/>
      <c r="O149" s="171">
        <f t="shared" si="67"/>
        <v>4.8</v>
      </c>
      <c r="P149" s="163">
        <f t="shared" si="68"/>
        <v>105.6</v>
      </c>
      <c r="Q149" s="178"/>
    </row>
    <row r="150" spans="1:17">
      <c r="A150" s="5">
        <f>IF(C150=0,"",1+MAX(A$9:A149))</f>
        <v>68</v>
      </c>
      <c r="B150" s="54" t="s">
        <v>60</v>
      </c>
      <c r="C150" s="56">
        <f>E144*F144*2</f>
        <v>3857</v>
      </c>
      <c r="D150" s="37">
        <v>0.05</v>
      </c>
      <c r="E150" s="36">
        <f>C150*(1+D150)</f>
        <v>4049.8500000000004</v>
      </c>
      <c r="F150" s="32" t="s">
        <v>37</v>
      </c>
      <c r="G150" s="171">
        <v>0</v>
      </c>
      <c r="H150" s="163">
        <f t="shared" si="66"/>
        <v>0</v>
      </c>
      <c r="I150" s="162">
        <v>1</v>
      </c>
      <c r="J150" s="163" t="s">
        <v>42</v>
      </c>
      <c r="K150" s="163">
        <v>50</v>
      </c>
      <c r="L150" s="172">
        <v>2.1000000000000001E-2</v>
      </c>
      <c r="M150" s="162">
        <f t="shared" ref="M150:M154" si="69">L150*E150</f>
        <v>85.046850000000006</v>
      </c>
      <c r="N150" s="173">
        <f t="shared" ref="N150:N154" si="70">M150*K150</f>
        <v>4252.3425000000007</v>
      </c>
      <c r="O150" s="171">
        <f t="shared" si="67"/>
        <v>1.05</v>
      </c>
      <c r="P150" s="163">
        <f t="shared" si="68"/>
        <v>4252.3425000000007</v>
      </c>
      <c r="Q150" s="178"/>
    </row>
    <row r="151" spans="1:17" ht="31.5">
      <c r="A151" s="5">
        <f>IF(C151=0,"",1+MAX(A$9:A150))</f>
        <v>69</v>
      </c>
      <c r="B151" s="53" t="s">
        <v>61</v>
      </c>
      <c r="C151" s="56">
        <f>ROUNDUP(E144/1.33+1,0)</f>
        <v>101</v>
      </c>
      <c r="D151" s="37">
        <v>0.05</v>
      </c>
      <c r="E151" s="36">
        <f>C151*(1+D151)</f>
        <v>106.05000000000001</v>
      </c>
      <c r="F151" s="32" t="s">
        <v>43</v>
      </c>
      <c r="G151" s="171">
        <f>1.5*F144</f>
        <v>21.75</v>
      </c>
      <c r="H151" s="163">
        <f t="shared" si="66"/>
        <v>2306.5875000000001</v>
      </c>
      <c r="I151" s="162">
        <v>1</v>
      </c>
      <c r="J151" s="163" t="s">
        <v>42</v>
      </c>
      <c r="K151" s="163">
        <v>50</v>
      </c>
      <c r="L151" s="172">
        <v>0.23</v>
      </c>
      <c r="M151" s="162">
        <f t="shared" si="69"/>
        <v>24.391500000000004</v>
      </c>
      <c r="N151" s="173">
        <f t="shared" si="70"/>
        <v>1219.5750000000003</v>
      </c>
      <c r="O151" s="171">
        <f t="shared" si="67"/>
        <v>33.25</v>
      </c>
      <c r="P151" s="163">
        <f t="shared" si="68"/>
        <v>3526.1625000000004</v>
      </c>
      <c r="Q151" s="178"/>
    </row>
    <row r="152" spans="1:17">
      <c r="A152" s="5">
        <f>IF(C152=0,"",1+MAX(A$9:A151))</f>
        <v>70</v>
      </c>
      <c r="B152" s="53" t="s">
        <v>62</v>
      </c>
      <c r="C152" s="56">
        <f>E144*2</f>
        <v>266</v>
      </c>
      <c r="D152" s="37">
        <v>0.05</v>
      </c>
      <c r="E152" s="36">
        <f t="shared" ref="E152:E154" si="71">C152*(1+D152)</f>
        <v>279.3</v>
      </c>
      <c r="F152" s="32" t="s">
        <v>38</v>
      </c>
      <c r="G152" s="171">
        <v>1.5</v>
      </c>
      <c r="H152" s="163">
        <f t="shared" si="66"/>
        <v>418.95000000000005</v>
      </c>
      <c r="I152" s="162">
        <v>1</v>
      </c>
      <c r="J152" s="163" t="s">
        <v>42</v>
      </c>
      <c r="K152" s="163">
        <v>50</v>
      </c>
      <c r="L152" s="172">
        <v>0</v>
      </c>
      <c r="M152" s="162">
        <f t="shared" si="69"/>
        <v>0</v>
      </c>
      <c r="N152" s="173">
        <f t="shared" si="70"/>
        <v>0</v>
      </c>
      <c r="O152" s="171">
        <f t="shared" si="67"/>
        <v>1.5</v>
      </c>
      <c r="P152" s="163">
        <f t="shared" si="68"/>
        <v>418.95000000000005</v>
      </c>
      <c r="Q152" s="178"/>
    </row>
    <row r="153" spans="1:17">
      <c r="A153" s="5">
        <f>IF(C153=0,"",1+MAX(A$9:A152))</f>
        <v>71</v>
      </c>
      <c r="B153" s="53" t="s">
        <v>194</v>
      </c>
      <c r="C153" s="56">
        <f>E144*F144</f>
        <v>1928.5</v>
      </c>
      <c r="D153" s="37">
        <v>0.05</v>
      </c>
      <c r="E153" s="36">
        <f t="shared" si="71"/>
        <v>2024.9250000000002</v>
      </c>
      <c r="F153" s="32" t="s">
        <v>37</v>
      </c>
      <c r="G153" s="171">
        <v>0.85</v>
      </c>
      <c r="H153" s="163">
        <f t="shared" si="66"/>
        <v>1721.1862500000002</v>
      </c>
      <c r="I153" s="162">
        <v>1</v>
      </c>
      <c r="J153" s="163" t="s">
        <v>42</v>
      </c>
      <c r="K153" s="163">
        <v>50</v>
      </c>
      <c r="L153" s="172">
        <v>1.0999999999999999E-2</v>
      </c>
      <c r="M153" s="162">
        <f t="shared" si="69"/>
        <v>22.274175</v>
      </c>
      <c r="N153" s="173">
        <f t="shared" si="70"/>
        <v>1113.70875</v>
      </c>
      <c r="O153" s="171">
        <f t="shared" si="67"/>
        <v>1.4000000000000001</v>
      </c>
      <c r="P153" s="163">
        <f t="shared" si="68"/>
        <v>2834.8950000000004</v>
      </c>
      <c r="Q153" s="178"/>
    </row>
    <row r="154" spans="1:17">
      <c r="A154" s="5">
        <f>IF(C154=0,"",1+MAX(A$9:A153))</f>
        <v>72</v>
      </c>
      <c r="B154" s="53" t="s">
        <v>63</v>
      </c>
      <c r="C154" s="56">
        <f>E144*4</f>
        <v>532</v>
      </c>
      <c r="D154" s="37">
        <v>0.05</v>
      </c>
      <c r="E154" s="36">
        <f t="shared" si="71"/>
        <v>558.6</v>
      </c>
      <c r="F154" s="32" t="s">
        <v>38</v>
      </c>
      <c r="G154" s="171">
        <v>0.3</v>
      </c>
      <c r="H154" s="163">
        <f t="shared" si="66"/>
        <v>167.58</v>
      </c>
      <c r="I154" s="162">
        <v>1</v>
      </c>
      <c r="J154" s="163" t="s">
        <v>42</v>
      </c>
      <c r="K154" s="163">
        <v>50</v>
      </c>
      <c r="L154" s="172">
        <v>8.0000000000000002E-3</v>
      </c>
      <c r="M154" s="162">
        <f t="shared" si="69"/>
        <v>4.4687999999999999</v>
      </c>
      <c r="N154" s="173">
        <f t="shared" si="70"/>
        <v>223.44</v>
      </c>
      <c r="O154" s="171">
        <f t="shared" si="67"/>
        <v>0.7</v>
      </c>
      <c r="P154" s="163">
        <f t="shared" si="68"/>
        <v>391.02</v>
      </c>
      <c r="Q154" s="178"/>
    </row>
    <row r="155" spans="1:17">
      <c r="A155" s="5" t="str">
        <f>IF(C155=0,"",1+MAX(A$9:A154))</f>
        <v/>
      </c>
      <c r="B155" s="41" t="s">
        <v>95</v>
      </c>
      <c r="C155" s="32"/>
      <c r="D155" s="32"/>
      <c r="E155" s="42">
        <v>115</v>
      </c>
      <c r="F155" s="42">
        <v>13.5</v>
      </c>
      <c r="G155" s="171"/>
      <c r="H155" s="163"/>
      <c r="I155" s="162"/>
      <c r="J155" s="163"/>
      <c r="K155" s="163"/>
      <c r="L155" s="172"/>
      <c r="M155" s="162"/>
      <c r="N155" s="173"/>
      <c r="O155" s="171"/>
      <c r="P155" s="163"/>
      <c r="Q155" s="178"/>
    </row>
    <row r="156" spans="1:17">
      <c r="A156" s="5">
        <f>IF(C156=0,"",1+MAX(A$9:A155))</f>
        <v>73</v>
      </c>
      <c r="B156" s="53" t="s">
        <v>168</v>
      </c>
      <c r="C156" s="35">
        <f>E155*F155*4</f>
        <v>6210</v>
      </c>
      <c r="D156" s="37">
        <v>0.05</v>
      </c>
      <c r="E156" s="36">
        <f>C156*(1+D156)</f>
        <v>6520.5</v>
      </c>
      <c r="F156" s="32" t="s">
        <v>37</v>
      </c>
      <c r="G156" s="171">
        <v>0.56000000000000005</v>
      </c>
      <c r="H156" s="163">
        <f>G156*E156</f>
        <v>3651.4800000000005</v>
      </c>
      <c r="I156" s="162">
        <v>2</v>
      </c>
      <c r="J156" s="163" t="s">
        <v>51</v>
      </c>
      <c r="K156" s="163">
        <v>50</v>
      </c>
      <c r="L156" s="172">
        <v>1.4E-2</v>
      </c>
      <c r="M156" s="162">
        <f>L156*E156</f>
        <v>91.287000000000006</v>
      </c>
      <c r="N156" s="173">
        <f>M156*K156</f>
        <v>4564.3500000000004</v>
      </c>
      <c r="O156" s="171">
        <f>(H156+N156)/E156</f>
        <v>1.2600000000000002</v>
      </c>
      <c r="P156" s="163">
        <f>O156*E156</f>
        <v>8215.8300000000017</v>
      </c>
      <c r="Q156" s="178"/>
    </row>
    <row r="157" spans="1:17">
      <c r="A157" s="5" t="str">
        <f>IF(C157=0,"",1+MAX(A$9:A156))</f>
        <v/>
      </c>
      <c r="B157" s="54" t="s">
        <v>52</v>
      </c>
      <c r="C157" s="55"/>
      <c r="D157" s="55"/>
      <c r="E157" s="36">
        <f>ROUNDUP(E156/32,0)</f>
        <v>204</v>
      </c>
      <c r="F157" s="32" t="s">
        <v>53</v>
      </c>
      <c r="G157" s="171"/>
      <c r="H157" s="163"/>
      <c r="I157" s="162"/>
      <c r="J157" s="163"/>
      <c r="K157" s="163"/>
      <c r="L157" s="172"/>
      <c r="M157" s="162"/>
      <c r="N157" s="173"/>
      <c r="O157" s="171"/>
      <c r="P157" s="163"/>
      <c r="Q157" s="178"/>
    </row>
    <row r="158" spans="1:17" ht="16.5" customHeight="1">
      <c r="A158" s="5" t="str">
        <f>IF(C158=0,"",1+MAX(A$9:A157))</f>
        <v/>
      </c>
      <c r="B158" s="54" t="s">
        <v>54</v>
      </c>
      <c r="C158" s="55"/>
      <c r="D158" s="55"/>
      <c r="E158" s="36">
        <f>ROUNDUP(E157*24/500,0)</f>
        <v>10</v>
      </c>
      <c r="F158" s="32" t="s">
        <v>55</v>
      </c>
      <c r="G158" s="171">
        <v>4.5</v>
      </c>
      <c r="H158" s="163">
        <f t="shared" ref="H158:H165" si="72">G158*E158</f>
        <v>45</v>
      </c>
      <c r="I158" s="162"/>
      <c r="J158" s="163"/>
      <c r="K158" s="163"/>
      <c r="L158" s="172"/>
      <c r="M158" s="162"/>
      <c r="N158" s="173"/>
      <c r="O158" s="171">
        <f t="shared" ref="O158:O165" si="73">(H158+N158)/E158</f>
        <v>4.5</v>
      </c>
      <c r="P158" s="163">
        <f t="shared" ref="P158:P165" si="74">O158*E158</f>
        <v>45</v>
      </c>
      <c r="Q158" s="178"/>
    </row>
    <row r="159" spans="1:17">
      <c r="A159" s="5" t="str">
        <f>IF(C159=0,"",1+MAX(A$9:A158))</f>
        <v/>
      </c>
      <c r="B159" s="54" t="s">
        <v>56</v>
      </c>
      <c r="C159" s="55"/>
      <c r="D159" s="55"/>
      <c r="E159" s="36">
        <f>ROUNDUP(E156/200,0)</f>
        <v>33</v>
      </c>
      <c r="F159" s="32" t="s">
        <v>57</v>
      </c>
      <c r="G159" s="171">
        <v>9.8000000000000007</v>
      </c>
      <c r="H159" s="163">
        <f t="shared" si="72"/>
        <v>323.40000000000003</v>
      </c>
      <c r="I159" s="162"/>
      <c r="J159" s="163"/>
      <c r="K159" s="163"/>
      <c r="L159" s="172"/>
      <c r="M159" s="162"/>
      <c r="N159" s="173"/>
      <c r="O159" s="171">
        <f t="shared" si="73"/>
        <v>9.8000000000000007</v>
      </c>
      <c r="P159" s="163">
        <f t="shared" si="74"/>
        <v>323.40000000000003</v>
      </c>
      <c r="Q159" s="178"/>
    </row>
    <row r="160" spans="1:17">
      <c r="A160" s="5" t="str">
        <f>IF(C160=0,"",1+MAX(A$9:A159))</f>
        <v/>
      </c>
      <c r="B160" s="54" t="s">
        <v>58</v>
      </c>
      <c r="C160" s="55"/>
      <c r="D160" s="55"/>
      <c r="E160" s="36">
        <f>ROUNDUP(E156*5.25/1000,0)</f>
        <v>35</v>
      </c>
      <c r="F160" s="32" t="s">
        <v>59</v>
      </c>
      <c r="G160" s="171">
        <v>4.8</v>
      </c>
      <c r="H160" s="163">
        <f t="shared" si="72"/>
        <v>168</v>
      </c>
      <c r="I160" s="162"/>
      <c r="J160" s="163"/>
      <c r="K160" s="163"/>
      <c r="L160" s="172"/>
      <c r="M160" s="162"/>
      <c r="N160" s="173"/>
      <c r="O160" s="171">
        <f t="shared" si="73"/>
        <v>4.8</v>
      </c>
      <c r="P160" s="163">
        <f t="shared" si="74"/>
        <v>168</v>
      </c>
      <c r="Q160" s="178"/>
    </row>
    <row r="161" spans="1:17">
      <c r="A161" s="5">
        <f>IF(C161=0,"",1+MAX(A$9:A160))</f>
        <v>74</v>
      </c>
      <c r="B161" s="54" t="s">
        <v>60</v>
      </c>
      <c r="C161" s="56">
        <f>E155*F155*2</f>
        <v>3105</v>
      </c>
      <c r="D161" s="37">
        <v>0.05</v>
      </c>
      <c r="E161" s="36">
        <f t="shared" ref="E161:E165" si="75">C161*(1+D161)</f>
        <v>3260.25</v>
      </c>
      <c r="F161" s="32" t="s">
        <v>37</v>
      </c>
      <c r="G161" s="171">
        <v>0</v>
      </c>
      <c r="H161" s="163">
        <f t="shared" si="72"/>
        <v>0</v>
      </c>
      <c r="I161" s="162">
        <v>1</v>
      </c>
      <c r="J161" s="163" t="s">
        <v>42</v>
      </c>
      <c r="K161" s="163">
        <v>50</v>
      </c>
      <c r="L161" s="172">
        <v>2.1000000000000001E-2</v>
      </c>
      <c r="M161" s="162">
        <f t="shared" ref="M161:M165" si="76">L161*E161</f>
        <v>68.465249999999997</v>
      </c>
      <c r="N161" s="173">
        <f t="shared" ref="N161:N165" si="77">M161*K161</f>
        <v>3423.2624999999998</v>
      </c>
      <c r="O161" s="171">
        <f t="shared" si="73"/>
        <v>1.05</v>
      </c>
      <c r="P161" s="163">
        <f t="shared" si="74"/>
        <v>3423.2625000000003</v>
      </c>
      <c r="Q161" s="178"/>
    </row>
    <row r="162" spans="1:17" ht="31.5">
      <c r="A162" s="5">
        <f>IF(C162=0,"",1+MAX(A$9:A161))</f>
        <v>75</v>
      </c>
      <c r="B162" s="53" t="s">
        <v>61</v>
      </c>
      <c r="C162" s="56">
        <f>ROUNDUP(E155/1.33+1,0)</f>
        <v>88</v>
      </c>
      <c r="D162" s="37">
        <v>0.05</v>
      </c>
      <c r="E162" s="36">
        <f t="shared" si="75"/>
        <v>92.4</v>
      </c>
      <c r="F162" s="32" t="s">
        <v>43</v>
      </c>
      <c r="G162" s="171">
        <f>1.5*F155</f>
        <v>20.25</v>
      </c>
      <c r="H162" s="163">
        <f t="shared" si="72"/>
        <v>1871.1000000000001</v>
      </c>
      <c r="I162" s="162">
        <v>1</v>
      </c>
      <c r="J162" s="163" t="s">
        <v>42</v>
      </c>
      <c r="K162" s="163">
        <v>50</v>
      </c>
      <c r="L162" s="172">
        <v>0.23</v>
      </c>
      <c r="M162" s="162">
        <f t="shared" si="76"/>
        <v>21.252000000000002</v>
      </c>
      <c r="N162" s="173">
        <f t="shared" si="77"/>
        <v>1062.6000000000001</v>
      </c>
      <c r="O162" s="171">
        <f t="shared" si="73"/>
        <v>31.75</v>
      </c>
      <c r="P162" s="163">
        <f t="shared" si="74"/>
        <v>2933.7000000000003</v>
      </c>
      <c r="Q162" s="178"/>
    </row>
    <row r="163" spans="1:17">
      <c r="A163" s="5">
        <f>IF(C163=0,"",1+MAX(A$9:A162))</f>
        <v>76</v>
      </c>
      <c r="B163" s="53" t="s">
        <v>62</v>
      </c>
      <c r="C163" s="56">
        <f>E155*2</f>
        <v>230</v>
      </c>
      <c r="D163" s="37">
        <v>0.05</v>
      </c>
      <c r="E163" s="36">
        <f t="shared" si="75"/>
        <v>241.5</v>
      </c>
      <c r="F163" s="32" t="s">
        <v>38</v>
      </c>
      <c r="G163" s="171">
        <v>1.5</v>
      </c>
      <c r="H163" s="163">
        <f t="shared" si="72"/>
        <v>362.25</v>
      </c>
      <c r="I163" s="162">
        <v>1</v>
      </c>
      <c r="J163" s="163" t="s">
        <v>42</v>
      </c>
      <c r="K163" s="163">
        <v>50</v>
      </c>
      <c r="L163" s="172">
        <v>0</v>
      </c>
      <c r="M163" s="162">
        <f t="shared" si="76"/>
        <v>0</v>
      </c>
      <c r="N163" s="173">
        <f t="shared" si="77"/>
        <v>0</v>
      </c>
      <c r="O163" s="171">
        <f t="shared" si="73"/>
        <v>1.5</v>
      </c>
      <c r="P163" s="163">
        <f t="shared" si="74"/>
        <v>362.25</v>
      </c>
      <c r="Q163" s="178"/>
    </row>
    <row r="164" spans="1:17">
      <c r="A164" s="5">
        <f>IF(C164=0,"",1+MAX(A$9:A163))</f>
        <v>77</v>
      </c>
      <c r="B164" s="53" t="s">
        <v>194</v>
      </c>
      <c r="C164" s="56">
        <f>E155*F155</f>
        <v>1552.5</v>
      </c>
      <c r="D164" s="37">
        <v>0.05</v>
      </c>
      <c r="E164" s="36">
        <f t="shared" si="75"/>
        <v>1630.125</v>
      </c>
      <c r="F164" s="32" t="s">
        <v>37</v>
      </c>
      <c r="G164" s="171">
        <v>0.85</v>
      </c>
      <c r="H164" s="163">
        <f t="shared" si="72"/>
        <v>1385.60625</v>
      </c>
      <c r="I164" s="162">
        <v>1</v>
      </c>
      <c r="J164" s="163" t="s">
        <v>42</v>
      </c>
      <c r="K164" s="163">
        <v>50</v>
      </c>
      <c r="L164" s="172">
        <v>1.0999999999999999E-2</v>
      </c>
      <c r="M164" s="162">
        <f t="shared" si="76"/>
        <v>17.931374999999999</v>
      </c>
      <c r="N164" s="173">
        <f t="shared" si="77"/>
        <v>896.56874999999991</v>
      </c>
      <c r="O164" s="171">
        <f t="shared" si="73"/>
        <v>1.4000000000000001</v>
      </c>
      <c r="P164" s="163">
        <f t="shared" si="74"/>
        <v>2282.1750000000002</v>
      </c>
      <c r="Q164" s="178"/>
    </row>
    <row r="165" spans="1:17">
      <c r="A165" s="5">
        <f>IF(C165=0,"",1+MAX(A$9:A164))</f>
        <v>78</v>
      </c>
      <c r="B165" s="53" t="s">
        <v>63</v>
      </c>
      <c r="C165" s="56">
        <f>E155*4</f>
        <v>460</v>
      </c>
      <c r="D165" s="37">
        <v>0.05</v>
      </c>
      <c r="E165" s="36">
        <f t="shared" si="75"/>
        <v>483</v>
      </c>
      <c r="F165" s="32" t="s">
        <v>38</v>
      </c>
      <c r="G165" s="171">
        <v>0.3</v>
      </c>
      <c r="H165" s="163">
        <f t="shared" si="72"/>
        <v>144.9</v>
      </c>
      <c r="I165" s="162">
        <v>1</v>
      </c>
      <c r="J165" s="163" t="s">
        <v>42</v>
      </c>
      <c r="K165" s="163">
        <v>50</v>
      </c>
      <c r="L165" s="172">
        <v>8.0000000000000002E-3</v>
      </c>
      <c r="M165" s="162">
        <f t="shared" si="76"/>
        <v>3.8639999999999999</v>
      </c>
      <c r="N165" s="173">
        <f t="shared" si="77"/>
        <v>193.2</v>
      </c>
      <c r="O165" s="171">
        <f t="shared" si="73"/>
        <v>0.70000000000000007</v>
      </c>
      <c r="P165" s="163">
        <f t="shared" si="74"/>
        <v>338.1</v>
      </c>
      <c r="Q165" s="178"/>
    </row>
    <row r="166" spans="1:17">
      <c r="A166" s="5" t="str">
        <f>IF(C166=0,"",1+MAX(A$9:A165))</f>
        <v/>
      </c>
      <c r="B166" s="41" t="s">
        <v>96</v>
      </c>
      <c r="C166" s="32"/>
      <c r="D166" s="32"/>
      <c r="E166" s="42">
        <v>101</v>
      </c>
      <c r="F166" s="42">
        <v>13.5</v>
      </c>
      <c r="G166" s="171"/>
      <c r="H166" s="163"/>
      <c r="I166" s="162"/>
      <c r="J166" s="163"/>
      <c r="K166" s="163"/>
      <c r="L166" s="172"/>
      <c r="M166" s="162"/>
      <c r="N166" s="173"/>
      <c r="O166" s="171"/>
      <c r="P166" s="163"/>
      <c r="Q166" s="178"/>
    </row>
    <row r="167" spans="1:17">
      <c r="A167" s="5">
        <f>IF(C167=0,"",1+MAX(A$9:A166))</f>
        <v>79</v>
      </c>
      <c r="B167" s="53" t="s">
        <v>64</v>
      </c>
      <c r="C167" s="35">
        <f>E166*F166</f>
        <v>1363.5</v>
      </c>
      <c r="D167" s="37">
        <v>0.05</v>
      </c>
      <c r="E167" s="36">
        <f>C167*(1+D167)</f>
        <v>1431.675</v>
      </c>
      <c r="F167" s="32" t="s">
        <v>37</v>
      </c>
      <c r="G167" s="171">
        <v>0.56999999999999995</v>
      </c>
      <c r="H167" s="163">
        <f>G167*E167</f>
        <v>816.0547499999999</v>
      </c>
      <c r="I167" s="162">
        <v>2</v>
      </c>
      <c r="J167" s="163" t="s">
        <v>51</v>
      </c>
      <c r="K167" s="163">
        <v>50</v>
      </c>
      <c r="L167" s="172">
        <v>1.4E-2</v>
      </c>
      <c r="M167" s="162">
        <f>L167*E167</f>
        <v>20.04345</v>
      </c>
      <c r="N167" s="173">
        <f>M167*K167</f>
        <v>1002.1725</v>
      </c>
      <c r="O167" s="171">
        <f>(H167+N167)/E167</f>
        <v>1.27</v>
      </c>
      <c r="P167" s="163">
        <f>O167*E167</f>
        <v>1818.2272499999999</v>
      </c>
      <c r="Q167" s="178"/>
    </row>
    <row r="168" spans="1:17">
      <c r="A168" s="5">
        <f>IF(C168=0,"",1+MAX(A$9:A167))</f>
        <v>80</v>
      </c>
      <c r="B168" s="58" t="s">
        <v>65</v>
      </c>
      <c r="C168" s="59">
        <f>E166*F166</f>
        <v>1363.5</v>
      </c>
      <c r="D168" s="37">
        <v>0.05</v>
      </c>
      <c r="E168" s="36">
        <f>C168*(1+D168)</f>
        <v>1431.675</v>
      </c>
      <c r="F168" s="32" t="s">
        <v>37</v>
      </c>
      <c r="G168" s="171">
        <v>0.62</v>
      </c>
      <c r="H168" s="163">
        <f>G168*E168</f>
        <v>887.63850000000002</v>
      </c>
      <c r="I168" s="162">
        <v>2</v>
      </c>
      <c r="J168" s="163" t="s">
        <v>51</v>
      </c>
      <c r="K168" s="163">
        <v>50</v>
      </c>
      <c r="L168" s="172">
        <v>1.4E-2</v>
      </c>
      <c r="M168" s="162">
        <f>L168*E168</f>
        <v>20.04345</v>
      </c>
      <c r="N168" s="173">
        <f>M168*K168</f>
        <v>1002.1725</v>
      </c>
      <c r="O168" s="171">
        <f>(H168+N168)/E168</f>
        <v>1.32</v>
      </c>
      <c r="P168" s="163">
        <f>O168*E168</f>
        <v>1889.8109999999999</v>
      </c>
      <c r="Q168" s="178"/>
    </row>
    <row r="169" spans="1:17">
      <c r="A169" s="5" t="str">
        <f>IF(C169=0,"",1+MAX(A$9:A168))</f>
        <v/>
      </c>
      <c r="B169" s="54" t="s">
        <v>52</v>
      </c>
      <c r="C169" s="55"/>
      <c r="D169" s="55"/>
      <c r="E169" s="36">
        <f>ROUNDUP(E167/32,0)</f>
        <v>45</v>
      </c>
      <c r="F169" s="32" t="s">
        <v>53</v>
      </c>
      <c r="G169" s="163"/>
      <c r="H169" s="163"/>
      <c r="I169" s="162"/>
      <c r="J169" s="163"/>
      <c r="K169" s="163"/>
      <c r="L169" s="172"/>
      <c r="M169" s="162"/>
      <c r="N169" s="173"/>
      <c r="O169" s="171"/>
      <c r="P169" s="163"/>
      <c r="Q169" s="178"/>
    </row>
    <row r="170" spans="1:17">
      <c r="A170" s="5" t="str">
        <f>IF(C170=0,"",1+MAX(A$9:A169))</f>
        <v/>
      </c>
      <c r="B170" s="54" t="s">
        <v>66</v>
      </c>
      <c r="C170" s="55"/>
      <c r="D170" s="55"/>
      <c r="E170" s="36">
        <f>ROUNDUP(E168/32,0)</f>
        <v>45</v>
      </c>
      <c r="F170" s="32" t="s">
        <v>53</v>
      </c>
      <c r="G170" s="163"/>
      <c r="H170" s="163"/>
      <c r="I170" s="162"/>
      <c r="J170" s="163"/>
      <c r="K170" s="163"/>
      <c r="L170" s="172"/>
      <c r="M170" s="162"/>
      <c r="N170" s="173"/>
      <c r="O170" s="171"/>
      <c r="P170" s="163"/>
      <c r="Q170" s="178"/>
    </row>
    <row r="171" spans="1:17" ht="16.5" customHeight="1">
      <c r="A171" s="5" t="str">
        <f>IF(C171=0,"",1+MAX(A$9:A170))</f>
        <v/>
      </c>
      <c r="B171" s="54" t="s">
        <v>54</v>
      </c>
      <c r="C171" s="55"/>
      <c r="D171" s="55"/>
      <c r="E171" s="36">
        <f>ROUNDUP(E169*24/500,0)*2</f>
        <v>6</v>
      </c>
      <c r="F171" s="32" t="s">
        <v>55</v>
      </c>
      <c r="G171" s="171">
        <v>4.5</v>
      </c>
      <c r="H171" s="163">
        <f t="shared" ref="H171:H186" si="78">G171*E171</f>
        <v>27</v>
      </c>
      <c r="I171" s="162"/>
      <c r="J171" s="163"/>
      <c r="K171" s="163"/>
      <c r="L171" s="172"/>
      <c r="M171" s="162"/>
      <c r="N171" s="173"/>
      <c r="O171" s="171">
        <f t="shared" ref="O171:O186" si="79">(H171+N171)/E171</f>
        <v>4.5</v>
      </c>
      <c r="P171" s="163">
        <f t="shared" ref="P171:P186" si="80">O171*E171</f>
        <v>27</v>
      </c>
      <c r="Q171" s="178"/>
    </row>
    <row r="172" spans="1:17">
      <c r="A172" s="5" t="str">
        <f>IF(C172=0,"",1+MAX(A$9:A171))</f>
        <v/>
      </c>
      <c r="B172" s="54" t="s">
        <v>56</v>
      </c>
      <c r="C172" s="55"/>
      <c r="D172" s="55"/>
      <c r="E172" s="36">
        <f>ROUNDUP(E167/200,0)*2</f>
        <v>16</v>
      </c>
      <c r="F172" s="32" t="s">
        <v>57</v>
      </c>
      <c r="G172" s="171">
        <v>9.8000000000000007</v>
      </c>
      <c r="H172" s="163">
        <f t="shared" si="78"/>
        <v>156.80000000000001</v>
      </c>
      <c r="I172" s="162"/>
      <c r="J172" s="163"/>
      <c r="K172" s="163"/>
      <c r="L172" s="172"/>
      <c r="M172" s="162"/>
      <c r="N172" s="173"/>
      <c r="O172" s="171">
        <f t="shared" si="79"/>
        <v>9.8000000000000007</v>
      </c>
      <c r="P172" s="163">
        <f t="shared" si="80"/>
        <v>156.80000000000001</v>
      </c>
      <c r="Q172" s="178"/>
    </row>
    <row r="173" spans="1:17">
      <c r="A173" s="5" t="str">
        <f>IF(C173=0,"",1+MAX(A$9:A172))</f>
        <v/>
      </c>
      <c r="B173" s="54" t="s">
        <v>58</v>
      </c>
      <c r="C173" s="55"/>
      <c r="D173" s="55"/>
      <c r="E173" s="36">
        <f>ROUNDUP(E167*5.25/1000,0)*2</f>
        <v>16</v>
      </c>
      <c r="F173" s="32" t="s">
        <v>59</v>
      </c>
      <c r="G173" s="171">
        <v>4.8</v>
      </c>
      <c r="H173" s="163">
        <f t="shared" si="78"/>
        <v>76.8</v>
      </c>
      <c r="I173" s="162"/>
      <c r="J173" s="163"/>
      <c r="K173" s="163"/>
      <c r="L173" s="172"/>
      <c r="M173" s="162"/>
      <c r="N173" s="173"/>
      <c r="O173" s="171">
        <f t="shared" si="79"/>
        <v>4.8</v>
      </c>
      <c r="P173" s="163">
        <f t="shared" si="80"/>
        <v>76.8</v>
      </c>
      <c r="Q173" s="178"/>
    </row>
    <row r="174" spans="1:17">
      <c r="A174" s="5">
        <f>IF(C174=0,"",1+MAX(A$9:A173))</f>
        <v>81</v>
      </c>
      <c r="B174" s="54" t="s">
        <v>60</v>
      </c>
      <c r="C174" s="56">
        <f>E166*F166*2</f>
        <v>2727</v>
      </c>
      <c r="D174" s="37">
        <v>0.05</v>
      </c>
      <c r="E174" s="36">
        <f t="shared" ref="E174:E186" si="81">C174*(1+D174)</f>
        <v>2863.35</v>
      </c>
      <c r="F174" s="32" t="s">
        <v>37</v>
      </c>
      <c r="G174" s="171">
        <v>0</v>
      </c>
      <c r="H174" s="163">
        <f t="shared" si="78"/>
        <v>0</v>
      </c>
      <c r="I174" s="162">
        <v>1</v>
      </c>
      <c r="J174" s="163" t="s">
        <v>42</v>
      </c>
      <c r="K174" s="163">
        <v>50</v>
      </c>
      <c r="L174" s="172">
        <v>2.1000000000000001E-2</v>
      </c>
      <c r="M174" s="162">
        <f t="shared" ref="M174:M186" si="82">L174*E174</f>
        <v>60.13035</v>
      </c>
      <c r="N174" s="173">
        <f t="shared" ref="N174:N186" si="83">M174*K174</f>
        <v>3006.5174999999999</v>
      </c>
      <c r="O174" s="171">
        <f t="shared" si="79"/>
        <v>1.05</v>
      </c>
      <c r="P174" s="163">
        <f t="shared" si="80"/>
        <v>3006.5174999999999</v>
      </c>
      <c r="Q174" s="178"/>
    </row>
    <row r="175" spans="1:17" ht="31.5">
      <c r="A175" s="5">
        <f>IF(C175=0,"",1+MAX(A$9:A174))</f>
        <v>82</v>
      </c>
      <c r="B175" s="53" t="s">
        <v>61</v>
      </c>
      <c r="C175" s="56">
        <f>ROUNDUP(E166/1.33+1,0)</f>
        <v>77</v>
      </c>
      <c r="D175" s="37">
        <v>0.05</v>
      </c>
      <c r="E175" s="36">
        <f t="shared" si="81"/>
        <v>80.850000000000009</v>
      </c>
      <c r="F175" s="32" t="s">
        <v>43</v>
      </c>
      <c r="G175" s="171">
        <f>F166*1.5</f>
        <v>20.25</v>
      </c>
      <c r="H175" s="163">
        <f t="shared" si="78"/>
        <v>1637.2125000000001</v>
      </c>
      <c r="I175" s="162">
        <v>1</v>
      </c>
      <c r="J175" s="163" t="s">
        <v>42</v>
      </c>
      <c r="K175" s="163">
        <v>50</v>
      </c>
      <c r="L175" s="172">
        <v>0.23</v>
      </c>
      <c r="M175" s="162">
        <f t="shared" si="82"/>
        <v>18.595500000000001</v>
      </c>
      <c r="N175" s="173">
        <f t="shared" si="83"/>
        <v>929.77500000000009</v>
      </c>
      <c r="O175" s="171">
        <f t="shared" si="79"/>
        <v>31.75</v>
      </c>
      <c r="P175" s="163">
        <f t="shared" si="80"/>
        <v>2566.9875000000002</v>
      </c>
      <c r="Q175" s="178"/>
    </row>
    <row r="176" spans="1:17" ht="16.5" thickBot="1">
      <c r="A176" s="5">
        <f>IF(C176=0,"",1+MAX(A$9:A175))</f>
        <v>83</v>
      </c>
      <c r="B176" s="53" t="s">
        <v>62</v>
      </c>
      <c r="C176" s="56">
        <f>E166*2</f>
        <v>202</v>
      </c>
      <c r="D176" s="37">
        <v>0.05</v>
      </c>
      <c r="E176" s="36">
        <f t="shared" si="81"/>
        <v>212.10000000000002</v>
      </c>
      <c r="F176" s="32" t="s">
        <v>38</v>
      </c>
      <c r="G176" s="171">
        <v>1.5</v>
      </c>
      <c r="H176" s="163">
        <f t="shared" si="78"/>
        <v>318.15000000000003</v>
      </c>
      <c r="I176" s="162">
        <v>1</v>
      </c>
      <c r="J176" s="163" t="s">
        <v>42</v>
      </c>
      <c r="K176" s="163">
        <v>50</v>
      </c>
      <c r="L176" s="172">
        <v>0</v>
      </c>
      <c r="M176" s="162">
        <f t="shared" si="82"/>
        <v>0</v>
      </c>
      <c r="N176" s="173">
        <f t="shared" si="83"/>
        <v>0</v>
      </c>
      <c r="O176" s="171">
        <f t="shared" si="79"/>
        <v>1.5</v>
      </c>
      <c r="P176" s="163">
        <f t="shared" si="80"/>
        <v>318.15000000000003</v>
      </c>
      <c r="Q176" s="178"/>
    </row>
    <row r="177" spans="1:17" ht="16.5" thickBot="1">
      <c r="A177" s="154"/>
      <c r="B177" s="155"/>
      <c r="C177" s="156"/>
      <c r="D177" s="157"/>
      <c r="E177" s="157"/>
      <c r="F177" s="158"/>
      <c r="G177" s="158"/>
      <c r="H177" s="158"/>
      <c r="I177" s="158"/>
      <c r="J177" s="159"/>
      <c r="K177" s="159"/>
      <c r="L177" s="160"/>
      <c r="M177" s="159"/>
      <c r="N177" s="157"/>
      <c r="O177" s="159"/>
      <c r="P177" s="159"/>
      <c r="Q177" s="161"/>
    </row>
    <row r="178" spans="1:17">
      <c r="A178" s="121" t="s">
        <v>182</v>
      </c>
      <c r="B178" s="133"/>
      <c r="C178" s="134"/>
      <c r="D178" s="135"/>
      <c r="E178" s="135"/>
      <c r="F178" s="136"/>
      <c r="G178" s="136"/>
      <c r="H178" s="136"/>
      <c r="I178" s="137"/>
      <c r="J178" s="138"/>
      <c r="K178" s="137" t="s">
        <v>6</v>
      </c>
      <c r="L178" s="137"/>
      <c r="M178" s="139"/>
      <c r="N178" s="138"/>
      <c r="O178" s="137"/>
      <c r="P178" s="137"/>
      <c r="Q178" s="140"/>
    </row>
    <row r="179" spans="1:17">
      <c r="A179" s="121" t="s">
        <v>183</v>
      </c>
      <c r="B179" s="141"/>
      <c r="C179" s="142"/>
      <c r="D179" s="135"/>
      <c r="E179" s="135"/>
      <c r="F179" s="136"/>
      <c r="G179" s="136"/>
      <c r="H179" s="136"/>
      <c r="I179" s="143"/>
      <c r="J179" s="138"/>
      <c r="K179" s="144" t="s">
        <v>7</v>
      </c>
      <c r="L179" s="145"/>
      <c r="M179" s="139"/>
      <c r="N179" s="138"/>
      <c r="O179" s="144"/>
      <c r="P179" s="145"/>
      <c r="Q179" s="140"/>
    </row>
    <row r="180" spans="1:17">
      <c r="A180" s="122"/>
      <c r="B180" s="133"/>
      <c r="C180" s="134"/>
      <c r="D180" s="135"/>
      <c r="E180" s="135"/>
      <c r="F180" s="136"/>
      <c r="G180" s="136"/>
      <c r="H180" s="136"/>
      <c r="I180" s="143"/>
      <c r="J180" s="138"/>
      <c r="K180" s="144" t="s">
        <v>8</v>
      </c>
      <c r="L180" s="144"/>
      <c r="M180" s="139"/>
      <c r="N180" s="138"/>
      <c r="O180" s="144"/>
      <c r="P180" s="144"/>
      <c r="Q180" s="140"/>
    </row>
    <row r="181" spans="1:17">
      <c r="A181" s="123" t="s">
        <v>205</v>
      </c>
      <c r="B181" s="146"/>
      <c r="C181" s="147"/>
      <c r="D181" s="135"/>
      <c r="E181" s="135"/>
      <c r="F181" s="136"/>
      <c r="G181" s="136"/>
      <c r="H181" s="136"/>
      <c r="I181" s="139"/>
      <c r="J181" s="138"/>
      <c r="K181" s="144" t="s">
        <v>9</v>
      </c>
      <c r="L181" s="144"/>
      <c r="M181" s="139"/>
      <c r="N181" s="138"/>
      <c r="O181" s="144"/>
      <c r="P181" s="144"/>
      <c r="Q181" s="140"/>
    </row>
    <row r="182" spans="1:17" ht="16.5" thickBot="1">
      <c r="A182" s="124"/>
      <c r="B182" s="125"/>
      <c r="C182" s="126"/>
      <c r="D182" s="127"/>
      <c r="E182" s="127"/>
      <c r="F182" s="128"/>
      <c r="G182" s="128"/>
      <c r="H182" s="128"/>
      <c r="I182" s="128"/>
      <c r="J182" s="130"/>
      <c r="K182" s="131" t="s">
        <v>0</v>
      </c>
      <c r="L182" s="132">
        <f ca="1">TODAY()</f>
        <v>46151</v>
      </c>
      <c r="M182" s="129"/>
      <c r="N182" s="130"/>
      <c r="O182" s="131"/>
      <c r="P182" s="132"/>
      <c r="Q182" s="148"/>
    </row>
    <row r="183" spans="1:17" ht="36.75" thickBot="1">
      <c r="A183" s="149" t="s">
        <v>10</v>
      </c>
      <c r="B183" s="150" t="s">
        <v>1</v>
      </c>
      <c r="C183" s="151" t="s">
        <v>11</v>
      </c>
      <c r="D183" s="151" t="s">
        <v>12</v>
      </c>
      <c r="E183" s="150" t="s">
        <v>13</v>
      </c>
      <c r="F183" s="151" t="s">
        <v>14</v>
      </c>
      <c r="G183" s="151" t="s">
        <v>24</v>
      </c>
      <c r="H183" s="150" t="s">
        <v>2</v>
      </c>
      <c r="I183" s="150" t="s">
        <v>41</v>
      </c>
      <c r="J183" s="150" t="s">
        <v>40</v>
      </c>
      <c r="K183" s="150" t="s">
        <v>34</v>
      </c>
      <c r="L183" s="152" t="s">
        <v>35</v>
      </c>
      <c r="M183" s="150" t="s">
        <v>36</v>
      </c>
      <c r="N183" s="150" t="s">
        <v>3</v>
      </c>
      <c r="O183" s="151" t="s">
        <v>15</v>
      </c>
      <c r="P183" s="151" t="s">
        <v>4</v>
      </c>
      <c r="Q183" s="153" t="s">
        <v>16</v>
      </c>
    </row>
    <row r="184" spans="1:17" ht="16.5" thickBot="1">
      <c r="A184" s="109"/>
      <c r="B184" s="110" t="s">
        <v>17</v>
      </c>
      <c r="C184" s="111"/>
      <c r="D184" s="111"/>
      <c r="E184" s="111"/>
      <c r="F184" s="111"/>
      <c r="G184" s="111"/>
      <c r="H184" s="111"/>
      <c r="I184" s="111"/>
      <c r="J184" s="111"/>
      <c r="K184" s="111"/>
      <c r="L184" s="111"/>
      <c r="M184" s="111"/>
      <c r="N184" s="111"/>
      <c r="O184" s="111"/>
      <c r="P184" s="111"/>
      <c r="Q184" s="112"/>
    </row>
    <row r="185" spans="1:17">
      <c r="A185" s="5">
        <f>IF(C185=0,"",1+MAX(A$9:A176))</f>
        <v>84</v>
      </c>
      <c r="B185" s="53" t="s">
        <v>194</v>
      </c>
      <c r="C185" s="56">
        <f>E166*F166</f>
        <v>1363.5</v>
      </c>
      <c r="D185" s="37">
        <v>0.05</v>
      </c>
      <c r="E185" s="36">
        <f t="shared" si="81"/>
        <v>1431.675</v>
      </c>
      <c r="F185" s="32" t="s">
        <v>37</v>
      </c>
      <c r="G185" s="171">
        <v>0.85</v>
      </c>
      <c r="H185" s="163">
        <f t="shared" si="78"/>
        <v>1216.9237499999999</v>
      </c>
      <c r="I185" s="162">
        <v>1</v>
      </c>
      <c r="J185" s="163" t="s">
        <v>42</v>
      </c>
      <c r="K185" s="163">
        <v>50</v>
      </c>
      <c r="L185" s="172">
        <v>1.0999999999999999E-2</v>
      </c>
      <c r="M185" s="162">
        <f t="shared" si="82"/>
        <v>15.748424999999999</v>
      </c>
      <c r="N185" s="173">
        <f t="shared" si="83"/>
        <v>787.42124999999999</v>
      </c>
      <c r="O185" s="171">
        <f t="shared" si="79"/>
        <v>1.4</v>
      </c>
      <c r="P185" s="163">
        <f t="shared" si="80"/>
        <v>2004.3449999999998</v>
      </c>
      <c r="Q185" s="178"/>
    </row>
    <row r="186" spans="1:17">
      <c r="A186" s="5">
        <f>IF(C186=0,"",1+MAX(A$9:A185))</f>
        <v>85</v>
      </c>
      <c r="B186" s="53" t="s">
        <v>63</v>
      </c>
      <c r="C186" s="56">
        <f>E166*4</f>
        <v>404</v>
      </c>
      <c r="D186" s="37">
        <v>0.05</v>
      </c>
      <c r="E186" s="36">
        <f t="shared" si="81"/>
        <v>424.20000000000005</v>
      </c>
      <c r="F186" s="32" t="s">
        <v>38</v>
      </c>
      <c r="G186" s="171">
        <v>0.3</v>
      </c>
      <c r="H186" s="163">
        <f t="shared" si="78"/>
        <v>127.26</v>
      </c>
      <c r="I186" s="162">
        <v>1</v>
      </c>
      <c r="J186" s="163" t="s">
        <v>42</v>
      </c>
      <c r="K186" s="163">
        <v>50</v>
      </c>
      <c r="L186" s="172">
        <v>8.0000000000000002E-3</v>
      </c>
      <c r="M186" s="162">
        <f t="shared" si="82"/>
        <v>3.3936000000000006</v>
      </c>
      <c r="N186" s="173">
        <f t="shared" si="83"/>
        <v>169.68000000000004</v>
      </c>
      <c r="O186" s="171">
        <f t="shared" si="79"/>
        <v>0.70000000000000007</v>
      </c>
      <c r="P186" s="163">
        <f t="shared" si="80"/>
        <v>296.94000000000005</v>
      </c>
      <c r="Q186" s="178"/>
    </row>
    <row r="187" spans="1:17">
      <c r="A187" s="5" t="str">
        <f>IF(C187=0,"",1+MAX(A$9:A186))</f>
        <v/>
      </c>
      <c r="B187" s="41" t="s">
        <v>97</v>
      </c>
      <c r="C187" s="32"/>
      <c r="D187" s="32"/>
      <c r="E187" s="42">
        <v>97</v>
      </c>
      <c r="F187" s="42">
        <v>14.5</v>
      </c>
      <c r="G187" s="171"/>
      <c r="H187" s="163"/>
      <c r="I187" s="162"/>
      <c r="J187" s="163"/>
      <c r="K187" s="163"/>
      <c r="L187" s="172"/>
      <c r="M187" s="162"/>
      <c r="N187" s="173"/>
      <c r="O187" s="171"/>
      <c r="P187" s="163"/>
      <c r="Q187" s="178"/>
    </row>
    <row r="188" spans="1:17">
      <c r="A188" s="5">
        <f>IF(C188=0,"",1+MAX(A$9:A187))</f>
        <v>86</v>
      </c>
      <c r="B188" s="53" t="s">
        <v>64</v>
      </c>
      <c r="C188" s="35">
        <f>E187*F187</f>
        <v>1406.5</v>
      </c>
      <c r="D188" s="37">
        <v>0.05</v>
      </c>
      <c r="E188" s="36">
        <f>C188*(1+D188)</f>
        <v>1476.825</v>
      </c>
      <c r="F188" s="32" t="s">
        <v>37</v>
      </c>
      <c r="G188" s="171">
        <v>0.56999999999999995</v>
      </c>
      <c r="H188" s="163">
        <f>G188*E188</f>
        <v>841.7902499999999</v>
      </c>
      <c r="I188" s="162">
        <v>2</v>
      </c>
      <c r="J188" s="163" t="s">
        <v>51</v>
      </c>
      <c r="K188" s="163">
        <v>50</v>
      </c>
      <c r="L188" s="172">
        <v>1.4E-2</v>
      </c>
      <c r="M188" s="162">
        <f>L188*E188</f>
        <v>20.675550000000001</v>
      </c>
      <c r="N188" s="173">
        <f>M188*K188</f>
        <v>1033.7775000000001</v>
      </c>
      <c r="O188" s="171">
        <f>(H188+N188)/E188</f>
        <v>1.27</v>
      </c>
      <c r="P188" s="163">
        <f>O188*E188</f>
        <v>1875.5677500000002</v>
      </c>
      <c r="Q188" s="178"/>
    </row>
    <row r="189" spans="1:17">
      <c r="A189" s="5">
        <f>IF(C189=0,"",1+MAX(A$9:A188))</f>
        <v>87</v>
      </c>
      <c r="B189" s="58" t="s">
        <v>65</v>
      </c>
      <c r="C189" s="59">
        <f>E187*F187</f>
        <v>1406.5</v>
      </c>
      <c r="D189" s="37">
        <v>0.05</v>
      </c>
      <c r="E189" s="36">
        <f>C189*(1+D189)</f>
        <v>1476.825</v>
      </c>
      <c r="F189" s="32" t="s">
        <v>37</v>
      </c>
      <c r="G189" s="171">
        <v>0.62</v>
      </c>
      <c r="H189" s="163">
        <f>G189*E189</f>
        <v>915.63150000000007</v>
      </c>
      <c r="I189" s="162">
        <v>2</v>
      </c>
      <c r="J189" s="163" t="s">
        <v>51</v>
      </c>
      <c r="K189" s="163">
        <v>50</v>
      </c>
      <c r="L189" s="172">
        <v>1.4E-2</v>
      </c>
      <c r="M189" s="162">
        <f>L189*E189</f>
        <v>20.675550000000001</v>
      </c>
      <c r="N189" s="173">
        <f>M189*K189</f>
        <v>1033.7775000000001</v>
      </c>
      <c r="O189" s="171">
        <f>(H189+N189)/E189</f>
        <v>1.32</v>
      </c>
      <c r="P189" s="163">
        <f>O189*E189</f>
        <v>1949.4090000000001</v>
      </c>
      <c r="Q189" s="178"/>
    </row>
    <row r="190" spans="1:17">
      <c r="A190" s="5" t="str">
        <f>IF(C190=0,"",1+MAX(A$9:A189))</f>
        <v/>
      </c>
      <c r="B190" s="54" t="s">
        <v>52</v>
      </c>
      <c r="C190" s="55"/>
      <c r="D190" s="55"/>
      <c r="E190" s="36">
        <f>ROUNDUP(E188/32,0)</f>
        <v>47</v>
      </c>
      <c r="F190" s="32" t="s">
        <v>53</v>
      </c>
      <c r="G190" s="163"/>
      <c r="H190" s="163"/>
      <c r="I190" s="162"/>
      <c r="J190" s="163"/>
      <c r="K190" s="163"/>
      <c r="L190" s="172"/>
      <c r="M190" s="162"/>
      <c r="N190" s="173"/>
      <c r="O190" s="171"/>
      <c r="P190" s="163"/>
      <c r="Q190" s="178"/>
    </row>
    <row r="191" spans="1:17">
      <c r="A191" s="5" t="str">
        <f>IF(C191=0,"",1+MAX(A$9:A190))</f>
        <v/>
      </c>
      <c r="B191" s="54" t="s">
        <v>66</v>
      </c>
      <c r="C191" s="55"/>
      <c r="D191" s="55"/>
      <c r="E191" s="36">
        <f>ROUNDUP(E189/32,0)</f>
        <v>47</v>
      </c>
      <c r="F191" s="32" t="s">
        <v>53</v>
      </c>
      <c r="G191" s="163"/>
      <c r="H191" s="163"/>
      <c r="I191" s="162"/>
      <c r="J191" s="163"/>
      <c r="K191" s="163"/>
      <c r="L191" s="172"/>
      <c r="M191" s="162"/>
      <c r="N191" s="173"/>
      <c r="O191" s="171"/>
      <c r="P191" s="163"/>
      <c r="Q191" s="178"/>
    </row>
    <row r="192" spans="1:17" ht="16.5" customHeight="1">
      <c r="A192" s="5" t="str">
        <f>IF(C192=0,"",1+MAX(A$9:A191))</f>
        <v/>
      </c>
      <c r="B192" s="54" t="s">
        <v>54</v>
      </c>
      <c r="C192" s="55"/>
      <c r="D192" s="55"/>
      <c r="E192" s="36">
        <f>ROUNDUP(E190*24/500,0)*2</f>
        <v>6</v>
      </c>
      <c r="F192" s="32" t="s">
        <v>55</v>
      </c>
      <c r="G192" s="171">
        <v>4.5</v>
      </c>
      <c r="H192" s="163">
        <f t="shared" ref="H192:H199" si="84">G192*E192</f>
        <v>27</v>
      </c>
      <c r="I192" s="162"/>
      <c r="J192" s="163"/>
      <c r="K192" s="163"/>
      <c r="L192" s="172"/>
      <c r="M192" s="162"/>
      <c r="N192" s="173"/>
      <c r="O192" s="171">
        <f t="shared" ref="O192:O199" si="85">(H192+N192)/E192</f>
        <v>4.5</v>
      </c>
      <c r="P192" s="163">
        <f t="shared" ref="P192:P199" si="86">O192*E192</f>
        <v>27</v>
      </c>
      <c r="Q192" s="178"/>
    </row>
    <row r="193" spans="1:17">
      <c r="A193" s="5" t="str">
        <f>IF(C193=0,"",1+MAX(A$9:A192))</f>
        <v/>
      </c>
      <c r="B193" s="54" t="s">
        <v>56</v>
      </c>
      <c r="C193" s="55"/>
      <c r="D193" s="55"/>
      <c r="E193" s="36">
        <f>ROUNDUP(E188/200,0)*2</f>
        <v>16</v>
      </c>
      <c r="F193" s="32" t="s">
        <v>57</v>
      </c>
      <c r="G193" s="171">
        <v>9.8000000000000007</v>
      </c>
      <c r="H193" s="163">
        <f t="shared" si="84"/>
        <v>156.80000000000001</v>
      </c>
      <c r="I193" s="162"/>
      <c r="J193" s="163"/>
      <c r="K193" s="163"/>
      <c r="L193" s="172"/>
      <c r="M193" s="162"/>
      <c r="N193" s="173"/>
      <c r="O193" s="171">
        <f t="shared" si="85"/>
        <v>9.8000000000000007</v>
      </c>
      <c r="P193" s="163">
        <f t="shared" si="86"/>
        <v>156.80000000000001</v>
      </c>
      <c r="Q193" s="178"/>
    </row>
    <row r="194" spans="1:17">
      <c r="A194" s="5" t="str">
        <f>IF(C194=0,"",1+MAX(A$9:A193))</f>
        <v/>
      </c>
      <c r="B194" s="54" t="s">
        <v>58</v>
      </c>
      <c r="C194" s="55"/>
      <c r="D194" s="55"/>
      <c r="E194" s="36">
        <f>ROUNDUP(E188*5.25/1000,0)*2</f>
        <v>16</v>
      </c>
      <c r="F194" s="32" t="s">
        <v>59</v>
      </c>
      <c r="G194" s="171">
        <v>4.8</v>
      </c>
      <c r="H194" s="163">
        <f t="shared" si="84"/>
        <v>76.8</v>
      </c>
      <c r="I194" s="162"/>
      <c r="J194" s="163"/>
      <c r="K194" s="163"/>
      <c r="L194" s="172"/>
      <c r="M194" s="162"/>
      <c r="N194" s="173"/>
      <c r="O194" s="171">
        <f t="shared" si="85"/>
        <v>4.8</v>
      </c>
      <c r="P194" s="163">
        <f t="shared" si="86"/>
        <v>76.8</v>
      </c>
      <c r="Q194" s="178"/>
    </row>
    <row r="195" spans="1:17">
      <c r="A195" s="5">
        <f>IF(C195=0,"",1+MAX(A$9:A194))</f>
        <v>88</v>
      </c>
      <c r="B195" s="54" t="s">
        <v>60</v>
      </c>
      <c r="C195" s="56">
        <f>E187*F187*2</f>
        <v>2813</v>
      </c>
      <c r="D195" s="37">
        <v>0.05</v>
      </c>
      <c r="E195" s="36">
        <f t="shared" ref="E195:E199" si="87">C195*(1+D195)</f>
        <v>2953.65</v>
      </c>
      <c r="F195" s="32" t="s">
        <v>37</v>
      </c>
      <c r="G195" s="171">
        <v>0</v>
      </c>
      <c r="H195" s="163">
        <f t="shared" si="84"/>
        <v>0</v>
      </c>
      <c r="I195" s="162">
        <v>1</v>
      </c>
      <c r="J195" s="163" t="s">
        <v>42</v>
      </c>
      <c r="K195" s="163">
        <v>50</v>
      </c>
      <c r="L195" s="172">
        <v>2.1000000000000001E-2</v>
      </c>
      <c r="M195" s="162">
        <f t="shared" ref="M195:M199" si="88">L195*E195</f>
        <v>62.026650000000004</v>
      </c>
      <c r="N195" s="173">
        <f t="shared" ref="N195:N199" si="89">M195*K195</f>
        <v>3101.3325</v>
      </c>
      <c r="O195" s="171">
        <f t="shared" si="85"/>
        <v>1.05</v>
      </c>
      <c r="P195" s="163">
        <f t="shared" si="86"/>
        <v>3101.3325000000004</v>
      </c>
      <c r="Q195" s="178"/>
    </row>
    <row r="196" spans="1:17" ht="31.5">
      <c r="A196" s="5">
        <f>IF(C196=0,"",1+MAX(A$9:A195))</f>
        <v>89</v>
      </c>
      <c r="B196" s="53" t="s">
        <v>61</v>
      </c>
      <c r="C196" s="56">
        <f>ROUNDUP(E187/1.33+1,0)</f>
        <v>74</v>
      </c>
      <c r="D196" s="37">
        <v>0.05</v>
      </c>
      <c r="E196" s="36">
        <f t="shared" si="87"/>
        <v>77.7</v>
      </c>
      <c r="F196" s="32" t="s">
        <v>43</v>
      </c>
      <c r="G196" s="171">
        <f>F187*1.5</f>
        <v>21.75</v>
      </c>
      <c r="H196" s="163">
        <f t="shared" si="84"/>
        <v>1689.9750000000001</v>
      </c>
      <c r="I196" s="162">
        <v>1</v>
      </c>
      <c r="J196" s="163" t="s">
        <v>42</v>
      </c>
      <c r="K196" s="163">
        <v>50</v>
      </c>
      <c r="L196" s="172">
        <v>0.23</v>
      </c>
      <c r="M196" s="162">
        <f t="shared" si="88"/>
        <v>17.871000000000002</v>
      </c>
      <c r="N196" s="173">
        <f t="shared" si="89"/>
        <v>893.55000000000007</v>
      </c>
      <c r="O196" s="171">
        <f t="shared" si="85"/>
        <v>33.25</v>
      </c>
      <c r="P196" s="163">
        <f t="shared" si="86"/>
        <v>2583.5250000000001</v>
      </c>
      <c r="Q196" s="178"/>
    </row>
    <row r="197" spans="1:17">
      <c r="A197" s="5">
        <f>IF(C197=0,"",1+MAX(A$9:A196))</f>
        <v>90</v>
      </c>
      <c r="B197" s="53" t="s">
        <v>62</v>
      </c>
      <c r="C197" s="56">
        <f>E187*2</f>
        <v>194</v>
      </c>
      <c r="D197" s="37">
        <v>0.05</v>
      </c>
      <c r="E197" s="36">
        <f t="shared" si="87"/>
        <v>203.70000000000002</v>
      </c>
      <c r="F197" s="32" t="s">
        <v>38</v>
      </c>
      <c r="G197" s="171">
        <v>1.5</v>
      </c>
      <c r="H197" s="163">
        <f t="shared" si="84"/>
        <v>305.55</v>
      </c>
      <c r="I197" s="162">
        <v>1</v>
      </c>
      <c r="J197" s="163" t="s">
        <v>42</v>
      </c>
      <c r="K197" s="163">
        <v>50</v>
      </c>
      <c r="L197" s="172">
        <v>0</v>
      </c>
      <c r="M197" s="162">
        <f t="shared" si="88"/>
        <v>0</v>
      </c>
      <c r="N197" s="173">
        <f t="shared" si="89"/>
        <v>0</v>
      </c>
      <c r="O197" s="171">
        <f t="shared" si="85"/>
        <v>1.5</v>
      </c>
      <c r="P197" s="163">
        <f t="shared" si="86"/>
        <v>305.55</v>
      </c>
      <c r="Q197" s="178"/>
    </row>
    <row r="198" spans="1:17">
      <c r="A198" s="5">
        <f>IF(C198=0,"",1+MAX(A$9:A197))</f>
        <v>91</v>
      </c>
      <c r="B198" s="53" t="s">
        <v>194</v>
      </c>
      <c r="C198" s="56">
        <f>E187*F187</f>
        <v>1406.5</v>
      </c>
      <c r="D198" s="37">
        <v>0.05</v>
      </c>
      <c r="E198" s="36">
        <f t="shared" si="87"/>
        <v>1476.825</v>
      </c>
      <c r="F198" s="32" t="s">
        <v>37</v>
      </c>
      <c r="G198" s="171">
        <v>0.85</v>
      </c>
      <c r="H198" s="163">
        <f t="shared" si="84"/>
        <v>1255.30125</v>
      </c>
      <c r="I198" s="162">
        <v>1</v>
      </c>
      <c r="J198" s="163" t="s">
        <v>42</v>
      </c>
      <c r="K198" s="163">
        <v>50</v>
      </c>
      <c r="L198" s="172">
        <v>1.0999999999999999E-2</v>
      </c>
      <c r="M198" s="162">
        <f t="shared" si="88"/>
        <v>16.245075</v>
      </c>
      <c r="N198" s="173">
        <f t="shared" si="89"/>
        <v>812.25374999999997</v>
      </c>
      <c r="O198" s="171">
        <f t="shared" si="85"/>
        <v>1.4</v>
      </c>
      <c r="P198" s="163">
        <f t="shared" si="86"/>
        <v>2067.5549999999998</v>
      </c>
      <c r="Q198" s="178"/>
    </row>
    <row r="199" spans="1:17">
      <c r="A199" s="5">
        <f>IF(C199=0,"",1+MAX(A$9:A198))</f>
        <v>92</v>
      </c>
      <c r="B199" s="53" t="s">
        <v>63</v>
      </c>
      <c r="C199" s="56">
        <f>E187*4</f>
        <v>388</v>
      </c>
      <c r="D199" s="37">
        <v>0.05</v>
      </c>
      <c r="E199" s="36">
        <f t="shared" si="87"/>
        <v>407.40000000000003</v>
      </c>
      <c r="F199" s="32" t="s">
        <v>38</v>
      </c>
      <c r="G199" s="171">
        <v>0.3</v>
      </c>
      <c r="H199" s="163">
        <f t="shared" si="84"/>
        <v>122.22</v>
      </c>
      <c r="I199" s="162">
        <v>1</v>
      </c>
      <c r="J199" s="163" t="s">
        <v>42</v>
      </c>
      <c r="K199" s="163">
        <v>50</v>
      </c>
      <c r="L199" s="172">
        <v>8.0000000000000002E-3</v>
      </c>
      <c r="M199" s="162">
        <f t="shared" si="88"/>
        <v>3.2592000000000003</v>
      </c>
      <c r="N199" s="173">
        <f t="shared" si="89"/>
        <v>162.96</v>
      </c>
      <c r="O199" s="171">
        <f t="shared" si="85"/>
        <v>0.7</v>
      </c>
      <c r="P199" s="163">
        <f t="shared" si="86"/>
        <v>285.18</v>
      </c>
      <c r="Q199" s="178"/>
    </row>
    <row r="200" spans="1:17">
      <c r="A200" s="5" t="str">
        <f>IF(C200=0,"",1+MAX(A$9:A199))</f>
        <v/>
      </c>
      <c r="B200" s="41" t="s">
        <v>98</v>
      </c>
      <c r="C200" s="32"/>
      <c r="D200" s="32"/>
      <c r="E200" s="42">
        <v>92</v>
      </c>
      <c r="F200" s="42">
        <v>16.16</v>
      </c>
      <c r="G200" s="171"/>
      <c r="H200" s="163"/>
      <c r="I200" s="162"/>
      <c r="J200" s="163"/>
      <c r="K200" s="163"/>
      <c r="L200" s="172"/>
      <c r="M200" s="162"/>
      <c r="N200" s="173"/>
      <c r="O200" s="171"/>
      <c r="P200" s="163"/>
      <c r="Q200" s="178"/>
    </row>
    <row r="201" spans="1:17">
      <c r="A201" s="5">
        <f>IF(C201=0,"",1+MAX(A$9:A200))</f>
        <v>93</v>
      </c>
      <c r="B201" s="53" t="s">
        <v>64</v>
      </c>
      <c r="C201" s="35">
        <f>E200*F200</f>
        <v>1486.72</v>
      </c>
      <c r="D201" s="37">
        <v>0.05</v>
      </c>
      <c r="E201" s="36">
        <f>C201*(1+D201)</f>
        <v>1561.056</v>
      </c>
      <c r="F201" s="32" t="s">
        <v>37</v>
      </c>
      <c r="G201" s="171">
        <v>0.56999999999999995</v>
      </c>
      <c r="H201" s="163">
        <f>G201*E201</f>
        <v>889.80192</v>
      </c>
      <c r="I201" s="162">
        <v>2</v>
      </c>
      <c r="J201" s="163" t="s">
        <v>51</v>
      </c>
      <c r="K201" s="163">
        <v>50</v>
      </c>
      <c r="L201" s="172">
        <v>1.4E-2</v>
      </c>
      <c r="M201" s="162">
        <f>L201*E201</f>
        <v>21.854784000000002</v>
      </c>
      <c r="N201" s="173">
        <f>M201*K201</f>
        <v>1092.7392000000002</v>
      </c>
      <c r="O201" s="171">
        <f>(H201+N201)/E201</f>
        <v>1.2700000000000002</v>
      </c>
      <c r="P201" s="163">
        <f>O201*E201</f>
        <v>1982.5411200000003</v>
      </c>
      <c r="Q201" s="178"/>
    </row>
    <row r="202" spans="1:17">
      <c r="A202" s="5" t="str">
        <f>IF(C202=0,"",1+MAX(A$9:A201))</f>
        <v/>
      </c>
      <c r="B202" s="54" t="s">
        <v>52</v>
      </c>
      <c r="C202" s="55"/>
      <c r="D202" s="55"/>
      <c r="E202" s="36">
        <f>ROUNDUP(E201/32,0)</f>
        <v>49</v>
      </c>
      <c r="F202" s="32" t="s">
        <v>53</v>
      </c>
      <c r="G202" s="171"/>
      <c r="H202" s="163"/>
      <c r="I202" s="162"/>
      <c r="J202" s="163"/>
      <c r="K202" s="163"/>
      <c r="L202" s="172"/>
      <c r="M202" s="162"/>
      <c r="N202" s="173"/>
      <c r="O202" s="171"/>
      <c r="P202" s="163"/>
      <c r="Q202" s="178"/>
    </row>
    <row r="203" spans="1:17" ht="16.5" customHeight="1">
      <c r="A203" s="5" t="str">
        <f>IF(C203=0,"",1+MAX(A$9:A202))</f>
        <v/>
      </c>
      <c r="B203" s="54" t="s">
        <v>54</v>
      </c>
      <c r="C203" s="55"/>
      <c r="D203" s="55"/>
      <c r="E203" s="36">
        <f>ROUNDUP(E202*24/500,0)</f>
        <v>3</v>
      </c>
      <c r="F203" s="32" t="s">
        <v>55</v>
      </c>
      <c r="G203" s="171">
        <v>4.5</v>
      </c>
      <c r="H203" s="163">
        <f t="shared" ref="H203:H210" si="90">G203*E203</f>
        <v>13.5</v>
      </c>
      <c r="I203" s="162"/>
      <c r="J203" s="163"/>
      <c r="K203" s="163"/>
      <c r="L203" s="172"/>
      <c r="M203" s="162"/>
      <c r="N203" s="173"/>
      <c r="O203" s="171">
        <f t="shared" ref="O203:O210" si="91">(H203+N203)/E203</f>
        <v>4.5</v>
      </c>
      <c r="P203" s="163">
        <f t="shared" ref="P203:P210" si="92">O203*E203</f>
        <v>13.5</v>
      </c>
      <c r="Q203" s="178"/>
    </row>
    <row r="204" spans="1:17">
      <c r="A204" s="5" t="str">
        <f>IF(C204=0,"",1+MAX(A$9:A203))</f>
        <v/>
      </c>
      <c r="B204" s="54" t="s">
        <v>56</v>
      </c>
      <c r="C204" s="55"/>
      <c r="D204" s="55"/>
      <c r="E204" s="36">
        <f>ROUNDUP(E201/200,0)</f>
        <v>8</v>
      </c>
      <c r="F204" s="32" t="s">
        <v>57</v>
      </c>
      <c r="G204" s="171">
        <v>9.8000000000000007</v>
      </c>
      <c r="H204" s="163">
        <f t="shared" si="90"/>
        <v>78.400000000000006</v>
      </c>
      <c r="I204" s="162"/>
      <c r="J204" s="163"/>
      <c r="K204" s="163"/>
      <c r="L204" s="172"/>
      <c r="M204" s="162"/>
      <c r="N204" s="173"/>
      <c r="O204" s="171">
        <f t="shared" si="91"/>
        <v>9.8000000000000007</v>
      </c>
      <c r="P204" s="163">
        <f t="shared" si="92"/>
        <v>78.400000000000006</v>
      </c>
      <c r="Q204" s="178"/>
    </row>
    <row r="205" spans="1:17">
      <c r="A205" s="5" t="str">
        <f>IF(C205=0,"",1+MAX(A$9:A204))</f>
        <v/>
      </c>
      <c r="B205" s="54" t="s">
        <v>58</v>
      </c>
      <c r="C205" s="55"/>
      <c r="D205" s="55"/>
      <c r="E205" s="36">
        <f>ROUNDUP(E201*5.25/1000,0)</f>
        <v>9</v>
      </c>
      <c r="F205" s="32" t="s">
        <v>59</v>
      </c>
      <c r="G205" s="171">
        <v>4.8</v>
      </c>
      <c r="H205" s="163">
        <f t="shared" si="90"/>
        <v>43.199999999999996</v>
      </c>
      <c r="I205" s="162"/>
      <c r="J205" s="163"/>
      <c r="K205" s="163"/>
      <c r="L205" s="172"/>
      <c r="M205" s="162"/>
      <c r="N205" s="173"/>
      <c r="O205" s="171">
        <f t="shared" si="91"/>
        <v>4.8</v>
      </c>
      <c r="P205" s="163">
        <f t="shared" si="92"/>
        <v>43.199999999999996</v>
      </c>
      <c r="Q205" s="178"/>
    </row>
    <row r="206" spans="1:17">
      <c r="A206" s="5">
        <f>IF(C206=0,"",1+MAX(A$9:A205))</f>
        <v>94</v>
      </c>
      <c r="B206" s="54" t="s">
        <v>60</v>
      </c>
      <c r="C206" s="56">
        <f>E200*F200</f>
        <v>1486.72</v>
      </c>
      <c r="D206" s="37">
        <v>0.05</v>
      </c>
      <c r="E206" s="36">
        <f t="shared" ref="E206" si="93">C206*(1+D206)</f>
        <v>1561.056</v>
      </c>
      <c r="F206" s="32" t="s">
        <v>37</v>
      </c>
      <c r="G206" s="171">
        <v>0</v>
      </c>
      <c r="H206" s="163">
        <f t="shared" si="90"/>
        <v>0</v>
      </c>
      <c r="I206" s="162">
        <v>1</v>
      </c>
      <c r="J206" s="163" t="s">
        <v>42</v>
      </c>
      <c r="K206" s="163">
        <v>50</v>
      </c>
      <c r="L206" s="172">
        <v>2.1000000000000001E-2</v>
      </c>
      <c r="M206" s="162">
        <f t="shared" ref="M206:M210" si="94">L206*E206</f>
        <v>32.782176</v>
      </c>
      <c r="N206" s="173">
        <f t="shared" ref="N206:N210" si="95">M206*K206</f>
        <v>1639.1088</v>
      </c>
      <c r="O206" s="171">
        <f t="shared" si="91"/>
        <v>1.05</v>
      </c>
      <c r="P206" s="163">
        <f t="shared" si="92"/>
        <v>1639.1088000000002</v>
      </c>
      <c r="Q206" s="178"/>
    </row>
    <row r="207" spans="1:17" ht="31.5">
      <c r="A207" s="5">
        <f>IF(C207=0,"",1+MAX(A$9:A206))</f>
        <v>95</v>
      </c>
      <c r="B207" s="53" t="s">
        <v>69</v>
      </c>
      <c r="C207" s="56">
        <f>ROUNDUP(E200/1.33+1,0)</f>
        <v>71</v>
      </c>
      <c r="D207" s="37">
        <v>0.05</v>
      </c>
      <c r="E207" s="36">
        <f>C207*(1+D207)</f>
        <v>74.55</v>
      </c>
      <c r="F207" s="32" t="s">
        <v>43</v>
      </c>
      <c r="G207" s="171">
        <f>0.92*F200</f>
        <v>14.8672</v>
      </c>
      <c r="H207" s="163">
        <f t="shared" si="90"/>
        <v>1108.3497600000001</v>
      </c>
      <c r="I207" s="162">
        <v>1</v>
      </c>
      <c r="J207" s="163" t="s">
        <v>42</v>
      </c>
      <c r="K207" s="163">
        <v>50</v>
      </c>
      <c r="L207" s="172">
        <v>0.23</v>
      </c>
      <c r="M207" s="162">
        <f t="shared" si="94"/>
        <v>17.1465</v>
      </c>
      <c r="N207" s="173">
        <f t="shared" si="95"/>
        <v>857.32499999999993</v>
      </c>
      <c r="O207" s="171">
        <f t="shared" si="91"/>
        <v>26.3672</v>
      </c>
      <c r="P207" s="163">
        <f t="shared" si="92"/>
        <v>1965.6747599999999</v>
      </c>
      <c r="Q207" s="178"/>
    </row>
    <row r="208" spans="1:17">
      <c r="A208" s="5">
        <f>IF(C208=0,"",1+MAX(A$9:A207))</f>
        <v>96</v>
      </c>
      <c r="B208" s="53" t="s">
        <v>70</v>
      </c>
      <c r="C208" s="56">
        <f>E200*2</f>
        <v>184</v>
      </c>
      <c r="D208" s="37">
        <v>0.05</v>
      </c>
      <c r="E208" s="36">
        <f t="shared" ref="E208:E210" si="96">C208*(1+D208)</f>
        <v>193.20000000000002</v>
      </c>
      <c r="F208" s="32" t="s">
        <v>38</v>
      </c>
      <c r="G208" s="171">
        <v>0.92</v>
      </c>
      <c r="H208" s="163">
        <f t="shared" si="90"/>
        <v>177.74400000000003</v>
      </c>
      <c r="I208" s="162">
        <v>1</v>
      </c>
      <c r="J208" s="163" t="s">
        <v>42</v>
      </c>
      <c r="K208" s="163">
        <v>50</v>
      </c>
      <c r="L208" s="172">
        <v>0</v>
      </c>
      <c r="M208" s="162">
        <f t="shared" si="94"/>
        <v>0</v>
      </c>
      <c r="N208" s="173">
        <f t="shared" si="95"/>
        <v>0</v>
      </c>
      <c r="O208" s="171">
        <f t="shared" si="91"/>
        <v>0.92</v>
      </c>
      <c r="P208" s="163">
        <f t="shared" si="92"/>
        <v>177.74400000000003</v>
      </c>
      <c r="Q208" s="178"/>
    </row>
    <row r="209" spans="1:17">
      <c r="A209" s="5">
        <f>IF(C209=0,"",1+MAX(A$9:A208))</f>
        <v>97</v>
      </c>
      <c r="B209" s="53" t="s">
        <v>195</v>
      </c>
      <c r="C209" s="56">
        <f>E200*F200*2</f>
        <v>2973.44</v>
      </c>
      <c r="D209" s="37">
        <v>0.05</v>
      </c>
      <c r="E209" s="36">
        <f t="shared" si="96"/>
        <v>3122.1120000000001</v>
      </c>
      <c r="F209" s="32" t="s">
        <v>37</v>
      </c>
      <c r="G209" s="171">
        <v>0.82</v>
      </c>
      <c r="H209" s="163">
        <f t="shared" si="90"/>
        <v>2560.13184</v>
      </c>
      <c r="I209" s="162">
        <v>1</v>
      </c>
      <c r="J209" s="163" t="s">
        <v>42</v>
      </c>
      <c r="K209" s="163">
        <v>50</v>
      </c>
      <c r="L209" s="172">
        <v>1.0999999999999999E-2</v>
      </c>
      <c r="M209" s="162">
        <f t="shared" si="94"/>
        <v>34.343232</v>
      </c>
      <c r="N209" s="173">
        <f t="shared" si="95"/>
        <v>1717.1615999999999</v>
      </c>
      <c r="O209" s="171">
        <f t="shared" si="91"/>
        <v>1.3699999999999999</v>
      </c>
      <c r="P209" s="163">
        <f t="shared" si="92"/>
        <v>4277.2934399999995</v>
      </c>
      <c r="Q209" s="178"/>
    </row>
    <row r="210" spans="1:17">
      <c r="A210" s="5">
        <f>IF(C210=0,"",1+MAX(A$9:A209))</f>
        <v>98</v>
      </c>
      <c r="B210" s="53" t="s">
        <v>63</v>
      </c>
      <c r="C210" s="56">
        <f>E200*2</f>
        <v>184</v>
      </c>
      <c r="D210" s="37">
        <v>0.05</v>
      </c>
      <c r="E210" s="36">
        <f t="shared" si="96"/>
        <v>193.20000000000002</v>
      </c>
      <c r="F210" s="32" t="s">
        <v>38</v>
      </c>
      <c r="G210" s="171">
        <v>0.3</v>
      </c>
      <c r="H210" s="163">
        <f t="shared" si="90"/>
        <v>57.96</v>
      </c>
      <c r="I210" s="162">
        <v>1</v>
      </c>
      <c r="J210" s="163" t="s">
        <v>42</v>
      </c>
      <c r="K210" s="163">
        <v>50</v>
      </c>
      <c r="L210" s="172">
        <v>8.0000000000000002E-3</v>
      </c>
      <c r="M210" s="162">
        <f t="shared" si="94"/>
        <v>1.5456000000000001</v>
      </c>
      <c r="N210" s="173">
        <f t="shared" si="95"/>
        <v>77.28</v>
      </c>
      <c r="O210" s="171">
        <f t="shared" si="91"/>
        <v>0.7</v>
      </c>
      <c r="P210" s="163">
        <f t="shared" si="92"/>
        <v>135.24</v>
      </c>
      <c r="Q210" s="178"/>
    </row>
    <row r="211" spans="1:17">
      <c r="A211" s="5" t="str">
        <f>IF(C211=0,"",1+MAX(A$9:A210))</f>
        <v/>
      </c>
      <c r="B211" s="41" t="s">
        <v>99</v>
      </c>
      <c r="C211" s="32"/>
      <c r="D211" s="32"/>
      <c r="E211" s="42">
        <v>84</v>
      </c>
      <c r="F211" s="42">
        <v>16.16</v>
      </c>
      <c r="G211" s="171"/>
      <c r="H211" s="163"/>
      <c r="I211" s="162"/>
      <c r="J211" s="163"/>
      <c r="K211" s="163"/>
      <c r="L211" s="172"/>
      <c r="M211" s="162"/>
      <c r="N211" s="173"/>
      <c r="O211" s="171"/>
      <c r="P211" s="163"/>
      <c r="Q211" s="178"/>
    </row>
    <row r="212" spans="1:17">
      <c r="A212" s="5">
        <f>IF(C212=0,"",1+MAX(A$9:A211))</f>
        <v>99</v>
      </c>
      <c r="B212" s="53" t="s">
        <v>160</v>
      </c>
      <c r="C212" s="35">
        <f>E211*F211*2</f>
        <v>2714.88</v>
      </c>
      <c r="D212" s="37">
        <v>0.05</v>
      </c>
      <c r="E212" s="36">
        <f>C212*(1+D212)</f>
        <v>2850.6240000000003</v>
      </c>
      <c r="F212" s="32" t="s">
        <v>37</v>
      </c>
      <c r="G212" s="171">
        <v>0.56999999999999995</v>
      </c>
      <c r="H212" s="163">
        <f>G212*E212</f>
        <v>1624.8556799999999</v>
      </c>
      <c r="I212" s="162">
        <v>2</v>
      </c>
      <c r="J212" s="163" t="s">
        <v>51</v>
      </c>
      <c r="K212" s="163">
        <v>50</v>
      </c>
      <c r="L212" s="172">
        <v>1.4E-2</v>
      </c>
      <c r="M212" s="162">
        <f>L212*E212</f>
        <v>39.908736000000005</v>
      </c>
      <c r="N212" s="173">
        <f>M212*K212</f>
        <v>1995.4368000000002</v>
      </c>
      <c r="O212" s="171">
        <f>(H212+N212)/E212</f>
        <v>1.27</v>
      </c>
      <c r="P212" s="163">
        <f>O212*E212</f>
        <v>3620.2924800000005</v>
      </c>
      <c r="Q212" s="178"/>
    </row>
    <row r="213" spans="1:17">
      <c r="A213" s="5" t="str">
        <f>IF(C213=0,"",1+MAX(A$9:A212))</f>
        <v/>
      </c>
      <c r="B213" s="54" t="s">
        <v>52</v>
      </c>
      <c r="C213" s="55"/>
      <c r="D213" s="55"/>
      <c r="E213" s="36">
        <f>ROUNDUP(E212/32,0)</f>
        <v>90</v>
      </c>
      <c r="F213" s="32" t="s">
        <v>53</v>
      </c>
      <c r="G213" s="171"/>
      <c r="H213" s="163"/>
      <c r="I213" s="162"/>
      <c r="J213" s="163"/>
      <c r="K213" s="163"/>
      <c r="L213" s="172"/>
      <c r="M213" s="162"/>
      <c r="N213" s="173"/>
      <c r="O213" s="171"/>
      <c r="P213" s="163"/>
      <c r="Q213" s="178"/>
    </row>
    <row r="214" spans="1:17" ht="16.5" customHeight="1">
      <c r="A214" s="5" t="str">
        <f>IF(C214=0,"",1+MAX(A$9:A213))</f>
        <v/>
      </c>
      <c r="B214" s="54" t="s">
        <v>54</v>
      </c>
      <c r="C214" s="55"/>
      <c r="D214" s="55"/>
      <c r="E214" s="36">
        <f>ROUNDUP(E213*24/500,0)</f>
        <v>5</v>
      </c>
      <c r="F214" s="32" t="s">
        <v>55</v>
      </c>
      <c r="G214" s="171">
        <v>4.5</v>
      </c>
      <c r="H214" s="163">
        <f t="shared" ref="H214:H221" si="97">G214*E214</f>
        <v>22.5</v>
      </c>
      <c r="I214" s="162"/>
      <c r="J214" s="163"/>
      <c r="K214" s="163"/>
      <c r="L214" s="172"/>
      <c r="M214" s="162"/>
      <c r="N214" s="173"/>
      <c r="O214" s="171">
        <f t="shared" ref="O214:O221" si="98">(H214+N214)/E214</f>
        <v>4.5</v>
      </c>
      <c r="P214" s="163">
        <f t="shared" ref="P214:P221" si="99">O214*E214</f>
        <v>22.5</v>
      </c>
      <c r="Q214" s="178"/>
    </row>
    <row r="215" spans="1:17">
      <c r="A215" s="5" t="str">
        <f>IF(C215=0,"",1+MAX(A$9:A214))</f>
        <v/>
      </c>
      <c r="B215" s="54" t="s">
        <v>56</v>
      </c>
      <c r="C215" s="55"/>
      <c r="D215" s="55"/>
      <c r="E215" s="36">
        <f>ROUNDUP(E212/200,0)</f>
        <v>15</v>
      </c>
      <c r="F215" s="32" t="s">
        <v>57</v>
      </c>
      <c r="G215" s="171">
        <v>9.8000000000000007</v>
      </c>
      <c r="H215" s="163">
        <f t="shared" si="97"/>
        <v>147</v>
      </c>
      <c r="I215" s="162"/>
      <c r="J215" s="163"/>
      <c r="K215" s="163"/>
      <c r="L215" s="172"/>
      <c r="M215" s="162"/>
      <c r="N215" s="173"/>
      <c r="O215" s="171">
        <f t="shared" si="98"/>
        <v>9.8000000000000007</v>
      </c>
      <c r="P215" s="163">
        <f t="shared" si="99"/>
        <v>147</v>
      </c>
      <c r="Q215" s="178"/>
    </row>
    <row r="216" spans="1:17">
      <c r="A216" s="5" t="str">
        <f>IF(C216=0,"",1+MAX(A$9:A215))</f>
        <v/>
      </c>
      <c r="B216" s="54" t="s">
        <v>58</v>
      </c>
      <c r="C216" s="55"/>
      <c r="D216" s="55"/>
      <c r="E216" s="36">
        <f>ROUNDUP(E212*5.25/1000,0)</f>
        <v>15</v>
      </c>
      <c r="F216" s="32" t="s">
        <v>59</v>
      </c>
      <c r="G216" s="171">
        <v>4.8</v>
      </c>
      <c r="H216" s="163">
        <f t="shared" si="97"/>
        <v>72</v>
      </c>
      <c r="I216" s="162"/>
      <c r="J216" s="163"/>
      <c r="K216" s="163"/>
      <c r="L216" s="172"/>
      <c r="M216" s="162"/>
      <c r="N216" s="173"/>
      <c r="O216" s="171">
        <f t="shared" si="98"/>
        <v>4.8</v>
      </c>
      <c r="P216" s="163">
        <f t="shared" si="99"/>
        <v>72</v>
      </c>
      <c r="Q216" s="178"/>
    </row>
    <row r="217" spans="1:17">
      <c r="A217" s="5">
        <f>IF(C217=0,"",1+MAX(A$9:A216))</f>
        <v>100</v>
      </c>
      <c r="B217" s="54" t="s">
        <v>60</v>
      </c>
      <c r="C217" s="56">
        <f>E211*F211*2</f>
        <v>2714.88</v>
      </c>
      <c r="D217" s="37">
        <v>0.05</v>
      </c>
      <c r="E217" s="36">
        <f>C217*(1+D217)</f>
        <v>2850.6240000000003</v>
      </c>
      <c r="F217" s="32" t="s">
        <v>37</v>
      </c>
      <c r="G217" s="171">
        <v>0</v>
      </c>
      <c r="H217" s="163">
        <f t="shared" si="97"/>
        <v>0</v>
      </c>
      <c r="I217" s="162">
        <v>1</v>
      </c>
      <c r="J217" s="163" t="s">
        <v>42</v>
      </c>
      <c r="K217" s="163">
        <v>50</v>
      </c>
      <c r="L217" s="172">
        <v>2.1000000000000001E-2</v>
      </c>
      <c r="M217" s="162">
        <f t="shared" ref="M217:M221" si="100">L217*E217</f>
        <v>59.863104000000007</v>
      </c>
      <c r="N217" s="173">
        <f t="shared" ref="N217:N221" si="101">M217*K217</f>
        <v>2993.1552000000001</v>
      </c>
      <c r="O217" s="171">
        <f t="shared" si="98"/>
        <v>1.05</v>
      </c>
      <c r="P217" s="163">
        <f t="shared" si="99"/>
        <v>2993.1552000000006</v>
      </c>
      <c r="Q217" s="178"/>
    </row>
    <row r="218" spans="1:17" ht="31.5">
      <c r="A218" s="5">
        <f>IF(C218=0,"",1+MAX(A$9:A217))</f>
        <v>101</v>
      </c>
      <c r="B218" s="53" t="s">
        <v>61</v>
      </c>
      <c r="C218" s="56">
        <f>ROUNDUP(E211/1.33+1,0)</f>
        <v>65</v>
      </c>
      <c r="D218" s="37">
        <v>0.05</v>
      </c>
      <c r="E218" s="36">
        <f>C218*(1+D218)</f>
        <v>68.25</v>
      </c>
      <c r="F218" s="32" t="s">
        <v>43</v>
      </c>
      <c r="G218" s="171">
        <f>1.5*F211</f>
        <v>24.240000000000002</v>
      </c>
      <c r="H218" s="163">
        <f t="shared" si="97"/>
        <v>1654.38</v>
      </c>
      <c r="I218" s="162">
        <v>1</v>
      </c>
      <c r="J218" s="163" t="s">
        <v>42</v>
      </c>
      <c r="K218" s="163">
        <v>50</v>
      </c>
      <c r="L218" s="172">
        <v>0.23</v>
      </c>
      <c r="M218" s="162">
        <f t="shared" si="100"/>
        <v>15.697500000000002</v>
      </c>
      <c r="N218" s="173">
        <f t="shared" si="101"/>
        <v>784.87500000000011</v>
      </c>
      <c r="O218" s="171">
        <f t="shared" si="98"/>
        <v>35.74</v>
      </c>
      <c r="P218" s="163">
        <f t="shared" si="99"/>
        <v>2439.2550000000001</v>
      </c>
      <c r="Q218" s="178"/>
    </row>
    <row r="219" spans="1:17">
      <c r="A219" s="5">
        <f>IF(C219=0,"",1+MAX(A$9:A218))</f>
        <v>102</v>
      </c>
      <c r="B219" s="53" t="s">
        <v>62</v>
      </c>
      <c r="C219" s="56">
        <f>E211*2</f>
        <v>168</v>
      </c>
      <c r="D219" s="37">
        <v>0.05</v>
      </c>
      <c r="E219" s="36">
        <f t="shared" ref="E219:E221" si="102">C219*(1+D219)</f>
        <v>176.4</v>
      </c>
      <c r="F219" s="32" t="s">
        <v>38</v>
      </c>
      <c r="G219" s="171">
        <v>1.5</v>
      </c>
      <c r="H219" s="163">
        <f t="shared" si="97"/>
        <v>264.60000000000002</v>
      </c>
      <c r="I219" s="162">
        <v>1</v>
      </c>
      <c r="J219" s="163" t="s">
        <v>42</v>
      </c>
      <c r="K219" s="163">
        <v>50</v>
      </c>
      <c r="L219" s="172">
        <v>0</v>
      </c>
      <c r="M219" s="162">
        <f t="shared" si="100"/>
        <v>0</v>
      </c>
      <c r="N219" s="173">
        <f t="shared" si="101"/>
        <v>0</v>
      </c>
      <c r="O219" s="171">
        <f t="shared" si="98"/>
        <v>1.5</v>
      </c>
      <c r="P219" s="163">
        <f t="shared" si="99"/>
        <v>264.60000000000002</v>
      </c>
      <c r="Q219" s="178"/>
    </row>
    <row r="220" spans="1:17">
      <c r="A220" s="5">
        <f>IF(C220=0,"",1+MAX(A$9:A219))</f>
        <v>103</v>
      </c>
      <c r="B220" s="53" t="s">
        <v>194</v>
      </c>
      <c r="C220" s="56">
        <f>E211*F211</f>
        <v>1357.44</v>
      </c>
      <c r="D220" s="37">
        <v>0.05</v>
      </c>
      <c r="E220" s="36">
        <f t="shared" si="102"/>
        <v>1425.3120000000001</v>
      </c>
      <c r="F220" s="32" t="s">
        <v>37</v>
      </c>
      <c r="G220" s="171">
        <v>0.85</v>
      </c>
      <c r="H220" s="163">
        <f t="shared" si="97"/>
        <v>1211.5152</v>
      </c>
      <c r="I220" s="162">
        <v>1</v>
      </c>
      <c r="J220" s="163" t="s">
        <v>42</v>
      </c>
      <c r="K220" s="163">
        <v>50</v>
      </c>
      <c r="L220" s="172">
        <v>1.0999999999999999E-2</v>
      </c>
      <c r="M220" s="162">
        <f t="shared" si="100"/>
        <v>15.678432000000001</v>
      </c>
      <c r="N220" s="173">
        <f t="shared" si="101"/>
        <v>783.92160000000001</v>
      </c>
      <c r="O220" s="171">
        <f t="shared" si="98"/>
        <v>1.4</v>
      </c>
      <c r="P220" s="163">
        <f t="shared" si="99"/>
        <v>1995.4367999999999</v>
      </c>
      <c r="Q220" s="178"/>
    </row>
    <row r="221" spans="1:17">
      <c r="A221" s="5">
        <f>IF(C221=0,"",1+MAX(A$9:A220))</f>
        <v>104</v>
      </c>
      <c r="B221" s="53" t="s">
        <v>63</v>
      </c>
      <c r="C221" s="56">
        <f>E211*4</f>
        <v>336</v>
      </c>
      <c r="D221" s="37">
        <v>0.05</v>
      </c>
      <c r="E221" s="36">
        <f t="shared" si="102"/>
        <v>352.8</v>
      </c>
      <c r="F221" s="32" t="s">
        <v>38</v>
      </c>
      <c r="G221" s="171">
        <v>0.3</v>
      </c>
      <c r="H221" s="163">
        <f t="shared" si="97"/>
        <v>105.84</v>
      </c>
      <c r="I221" s="162">
        <v>1</v>
      </c>
      <c r="J221" s="163" t="s">
        <v>42</v>
      </c>
      <c r="K221" s="163">
        <v>50</v>
      </c>
      <c r="L221" s="172">
        <v>8.0000000000000002E-3</v>
      </c>
      <c r="M221" s="162">
        <f t="shared" si="100"/>
        <v>2.8224</v>
      </c>
      <c r="N221" s="173">
        <f t="shared" si="101"/>
        <v>141.12</v>
      </c>
      <c r="O221" s="171">
        <f t="shared" si="98"/>
        <v>0.7</v>
      </c>
      <c r="P221" s="163">
        <f t="shared" si="99"/>
        <v>246.95999999999998</v>
      </c>
      <c r="Q221" s="178"/>
    </row>
    <row r="222" spans="1:17">
      <c r="A222" s="5" t="str">
        <f>IF(C222=0,"",1+MAX(A$9:A221))</f>
        <v/>
      </c>
      <c r="B222" s="41" t="s">
        <v>100</v>
      </c>
      <c r="C222" s="32"/>
      <c r="D222" s="32"/>
      <c r="E222" s="42">
        <v>54</v>
      </c>
      <c r="F222" s="42">
        <v>13.5</v>
      </c>
      <c r="G222" s="171"/>
      <c r="H222" s="163"/>
      <c r="I222" s="162"/>
      <c r="J222" s="163"/>
      <c r="K222" s="163"/>
      <c r="L222" s="172"/>
      <c r="M222" s="162"/>
      <c r="N222" s="173"/>
      <c r="O222" s="171"/>
      <c r="P222" s="163"/>
      <c r="Q222" s="178"/>
    </row>
    <row r="223" spans="1:17">
      <c r="A223" s="5">
        <f>IF(C223=0,"",1+MAX(A$9:A222))</f>
        <v>105</v>
      </c>
      <c r="B223" s="53" t="s">
        <v>170</v>
      </c>
      <c r="C223" s="35">
        <f>E222*F222*4</f>
        <v>2916</v>
      </c>
      <c r="D223" s="37">
        <v>0.05</v>
      </c>
      <c r="E223" s="36">
        <f>C223*(1+D223)</f>
        <v>3061.8</v>
      </c>
      <c r="F223" s="32" t="s">
        <v>37</v>
      </c>
      <c r="G223" s="171">
        <v>0.56000000000000005</v>
      </c>
      <c r="H223" s="163">
        <f>G223*E223</f>
        <v>1714.6080000000002</v>
      </c>
      <c r="I223" s="162">
        <v>2</v>
      </c>
      <c r="J223" s="163" t="s">
        <v>51</v>
      </c>
      <c r="K223" s="163">
        <v>50</v>
      </c>
      <c r="L223" s="172">
        <v>1.4E-2</v>
      </c>
      <c r="M223" s="162">
        <f>L223*E223</f>
        <v>42.865200000000002</v>
      </c>
      <c r="N223" s="173">
        <f>M223*K223</f>
        <v>2143.2600000000002</v>
      </c>
      <c r="O223" s="171">
        <f>(H223+N223)/E223</f>
        <v>1.26</v>
      </c>
      <c r="P223" s="163">
        <f>O223*E223</f>
        <v>3857.8680000000004</v>
      </c>
      <c r="Q223" s="178"/>
    </row>
    <row r="224" spans="1:17">
      <c r="A224" s="5" t="str">
        <f>IF(C224=0,"",1+MAX(A$9:A223))</f>
        <v/>
      </c>
      <c r="B224" s="54" t="s">
        <v>52</v>
      </c>
      <c r="C224" s="55"/>
      <c r="D224" s="55"/>
      <c r="E224" s="36">
        <f>ROUNDUP(E223/32,0)</f>
        <v>96</v>
      </c>
      <c r="F224" s="32" t="s">
        <v>53</v>
      </c>
      <c r="G224" s="163"/>
      <c r="H224" s="163"/>
      <c r="I224" s="162"/>
      <c r="J224" s="163"/>
      <c r="K224" s="163"/>
      <c r="L224" s="172"/>
      <c r="M224" s="162"/>
      <c r="N224" s="173"/>
      <c r="O224" s="171"/>
      <c r="P224" s="163"/>
      <c r="Q224" s="178"/>
    </row>
    <row r="225" spans="1:17" ht="16.5" customHeight="1">
      <c r="A225" s="5" t="str">
        <f>IF(C225=0,"",1+MAX(A$9:A224))</f>
        <v/>
      </c>
      <c r="B225" s="54" t="s">
        <v>54</v>
      </c>
      <c r="C225" s="55"/>
      <c r="D225" s="55"/>
      <c r="E225" s="36">
        <f>ROUNDUP(E224*24/500,0)</f>
        <v>5</v>
      </c>
      <c r="F225" s="32" t="s">
        <v>55</v>
      </c>
      <c r="G225" s="171">
        <v>4.5</v>
      </c>
      <c r="H225" s="163">
        <f t="shared" ref="H225:H230" si="103">G225*E225</f>
        <v>22.5</v>
      </c>
      <c r="I225" s="162"/>
      <c r="J225" s="163"/>
      <c r="K225" s="163"/>
      <c r="L225" s="172"/>
      <c r="M225" s="162"/>
      <c r="N225" s="173"/>
      <c r="O225" s="171">
        <f t="shared" ref="O225:O232" si="104">(H225+N225)/E225</f>
        <v>4.5</v>
      </c>
      <c r="P225" s="163">
        <f t="shared" ref="P225:P232" si="105">O225*E225</f>
        <v>22.5</v>
      </c>
      <c r="Q225" s="178"/>
    </row>
    <row r="226" spans="1:17" ht="15" customHeight="1">
      <c r="A226" s="5" t="str">
        <f>IF(C226=0,"",1+MAX(A$9:A225))</f>
        <v/>
      </c>
      <c r="B226" s="54" t="s">
        <v>56</v>
      </c>
      <c r="C226" s="55"/>
      <c r="D226" s="55"/>
      <c r="E226" s="36">
        <f>ROUNDUP(E223/200,0)</f>
        <v>16</v>
      </c>
      <c r="F226" s="32" t="s">
        <v>57</v>
      </c>
      <c r="G226" s="171">
        <v>9.8000000000000007</v>
      </c>
      <c r="H226" s="163">
        <f t="shared" si="103"/>
        <v>156.80000000000001</v>
      </c>
      <c r="I226" s="162"/>
      <c r="J226" s="163"/>
      <c r="K226" s="163"/>
      <c r="L226" s="172"/>
      <c r="M226" s="162"/>
      <c r="N226" s="173"/>
      <c r="O226" s="171">
        <f t="shared" si="104"/>
        <v>9.8000000000000007</v>
      </c>
      <c r="P226" s="163">
        <f t="shared" si="105"/>
        <v>156.80000000000001</v>
      </c>
      <c r="Q226" s="178"/>
    </row>
    <row r="227" spans="1:17">
      <c r="A227" s="5" t="str">
        <f>IF(C227=0,"",1+MAX(A$9:A226))</f>
        <v/>
      </c>
      <c r="B227" s="54" t="s">
        <v>58</v>
      </c>
      <c r="C227" s="55"/>
      <c r="D227" s="55"/>
      <c r="E227" s="36">
        <f>ROUNDUP(E223*5.25/1000,0)</f>
        <v>17</v>
      </c>
      <c r="F227" s="32" t="s">
        <v>59</v>
      </c>
      <c r="G227" s="171">
        <v>4.8</v>
      </c>
      <c r="H227" s="163">
        <f t="shared" si="103"/>
        <v>81.599999999999994</v>
      </c>
      <c r="I227" s="162"/>
      <c r="J227" s="163"/>
      <c r="K227" s="163"/>
      <c r="L227" s="172"/>
      <c r="M227" s="162"/>
      <c r="N227" s="173"/>
      <c r="O227" s="171">
        <f t="shared" si="104"/>
        <v>4.8</v>
      </c>
      <c r="P227" s="163">
        <f t="shared" si="105"/>
        <v>81.599999999999994</v>
      </c>
      <c r="Q227" s="178"/>
    </row>
    <row r="228" spans="1:17">
      <c r="A228" s="5">
        <f>IF(C228=0,"",1+MAX(A$9:A227))</f>
        <v>106</v>
      </c>
      <c r="B228" s="54" t="s">
        <v>60</v>
      </c>
      <c r="C228" s="56">
        <f>E222*F222*2</f>
        <v>1458</v>
      </c>
      <c r="D228" s="37">
        <v>0.05</v>
      </c>
      <c r="E228" s="36">
        <f t="shared" ref="E228:E230" si="106">C228*(1+D228)</f>
        <v>1530.9</v>
      </c>
      <c r="F228" s="32" t="s">
        <v>37</v>
      </c>
      <c r="G228" s="171">
        <v>0</v>
      </c>
      <c r="H228" s="163">
        <f t="shared" si="103"/>
        <v>0</v>
      </c>
      <c r="I228" s="162">
        <v>1</v>
      </c>
      <c r="J228" s="163" t="s">
        <v>42</v>
      </c>
      <c r="K228" s="163">
        <v>50</v>
      </c>
      <c r="L228" s="172">
        <v>2.1000000000000001E-2</v>
      </c>
      <c r="M228" s="162">
        <f t="shared" ref="M228:M232" si="107">L228*E228</f>
        <v>32.148900000000005</v>
      </c>
      <c r="N228" s="173">
        <f t="shared" ref="N228:N232" si="108">M228*K228</f>
        <v>1607.4450000000002</v>
      </c>
      <c r="O228" s="171">
        <f t="shared" si="104"/>
        <v>1.05</v>
      </c>
      <c r="P228" s="163">
        <f t="shared" si="105"/>
        <v>1607.4450000000002</v>
      </c>
      <c r="Q228" s="178"/>
    </row>
    <row r="229" spans="1:17" ht="31.5">
      <c r="A229" s="5">
        <f>IF(C229=0,"",1+MAX(A$9:A228))</f>
        <v>107</v>
      </c>
      <c r="B229" s="53" t="s">
        <v>67</v>
      </c>
      <c r="C229" s="56">
        <f>ROUNDUP(E222/1.33+1,0)</f>
        <v>42</v>
      </c>
      <c r="D229" s="37">
        <v>0.05</v>
      </c>
      <c r="E229" s="36">
        <f t="shared" si="106"/>
        <v>44.1</v>
      </c>
      <c r="F229" s="32" t="s">
        <v>43</v>
      </c>
      <c r="G229" s="171">
        <f>F222*3.5</f>
        <v>47.25</v>
      </c>
      <c r="H229" s="163">
        <f t="shared" si="103"/>
        <v>2083.7249999999999</v>
      </c>
      <c r="I229" s="162">
        <v>1</v>
      </c>
      <c r="J229" s="163" t="s">
        <v>42</v>
      </c>
      <c r="K229" s="163">
        <v>50</v>
      </c>
      <c r="L229" s="172">
        <v>0.23</v>
      </c>
      <c r="M229" s="162">
        <f t="shared" si="107"/>
        <v>10.143000000000001</v>
      </c>
      <c r="N229" s="173">
        <f t="shared" si="108"/>
        <v>507.15000000000003</v>
      </c>
      <c r="O229" s="171">
        <f t="shared" si="104"/>
        <v>58.75</v>
      </c>
      <c r="P229" s="163">
        <f t="shared" si="105"/>
        <v>2590.875</v>
      </c>
      <c r="Q229" s="178"/>
    </row>
    <row r="230" spans="1:17">
      <c r="A230" s="5">
        <f>IF(C230=0,"",1+MAX(A$9:A229))</f>
        <v>108</v>
      </c>
      <c r="B230" s="53" t="s">
        <v>68</v>
      </c>
      <c r="C230" s="56">
        <f>E222*2</f>
        <v>108</v>
      </c>
      <c r="D230" s="37">
        <v>0.05</v>
      </c>
      <c r="E230" s="36">
        <f t="shared" si="106"/>
        <v>113.4</v>
      </c>
      <c r="F230" s="32" t="s">
        <v>38</v>
      </c>
      <c r="G230" s="171">
        <v>3.5</v>
      </c>
      <c r="H230" s="163">
        <f t="shared" si="103"/>
        <v>396.90000000000003</v>
      </c>
      <c r="I230" s="162">
        <v>1</v>
      </c>
      <c r="J230" s="163" t="s">
        <v>42</v>
      </c>
      <c r="K230" s="163">
        <v>50</v>
      </c>
      <c r="L230" s="172">
        <v>0</v>
      </c>
      <c r="M230" s="162">
        <f t="shared" si="107"/>
        <v>0</v>
      </c>
      <c r="N230" s="173">
        <f t="shared" si="108"/>
        <v>0</v>
      </c>
      <c r="O230" s="171">
        <f t="shared" si="104"/>
        <v>3.5</v>
      </c>
      <c r="P230" s="163">
        <f t="shared" si="105"/>
        <v>396.90000000000003</v>
      </c>
      <c r="Q230" s="178"/>
    </row>
    <row r="231" spans="1:17">
      <c r="A231" s="5">
        <f>IF(C231=0,"",1+MAX(A$9:A230))</f>
        <v>109</v>
      </c>
      <c r="B231" s="53" t="s">
        <v>202</v>
      </c>
      <c r="C231" s="57">
        <f>E222*F222</f>
        <v>729</v>
      </c>
      <c r="D231" s="37">
        <v>0.05</v>
      </c>
      <c r="E231" s="36">
        <f t="shared" ref="E231:E232" si="109">C231*(1+D231)</f>
        <v>765.45</v>
      </c>
      <c r="F231" s="32" t="s">
        <v>37</v>
      </c>
      <c r="G231" s="171">
        <v>1.3</v>
      </c>
      <c r="H231" s="163">
        <f t="shared" ref="H231:H232" si="110">G231*E231</f>
        <v>995.08500000000004</v>
      </c>
      <c r="I231" s="162">
        <v>1</v>
      </c>
      <c r="J231" s="163" t="s">
        <v>42</v>
      </c>
      <c r="K231" s="163">
        <v>50</v>
      </c>
      <c r="L231" s="172">
        <v>1.0999999999999999E-2</v>
      </c>
      <c r="M231" s="162">
        <f t="shared" si="107"/>
        <v>8.41995</v>
      </c>
      <c r="N231" s="173">
        <f t="shared" si="108"/>
        <v>420.9975</v>
      </c>
      <c r="O231" s="171">
        <f t="shared" si="104"/>
        <v>1.8499999999999999</v>
      </c>
      <c r="P231" s="163">
        <f t="shared" si="105"/>
        <v>1416.0825</v>
      </c>
      <c r="Q231" s="178"/>
    </row>
    <row r="232" spans="1:17" ht="16.5" thickBot="1">
      <c r="A232" s="5">
        <f>IF(C232=0,"",1+MAX(A$9:A231))</f>
        <v>110</v>
      </c>
      <c r="B232" s="53" t="s">
        <v>63</v>
      </c>
      <c r="C232" s="56">
        <f>E222*4</f>
        <v>216</v>
      </c>
      <c r="D232" s="37">
        <v>0.05</v>
      </c>
      <c r="E232" s="36">
        <f t="shared" si="109"/>
        <v>226.8</v>
      </c>
      <c r="F232" s="32" t="s">
        <v>38</v>
      </c>
      <c r="G232" s="171">
        <v>0.3</v>
      </c>
      <c r="H232" s="163">
        <f t="shared" si="110"/>
        <v>68.040000000000006</v>
      </c>
      <c r="I232" s="162">
        <v>1</v>
      </c>
      <c r="J232" s="163" t="s">
        <v>42</v>
      </c>
      <c r="K232" s="163">
        <v>50</v>
      </c>
      <c r="L232" s="172">
        <v>8.0000000000000002E-3</v>
      </c>
      <c r="M232" s="162">
        <f t="shared" si="107"/>
        <v>1.8144000000000002</v>
      </c>
      <c r="N232" s="173">
        <f t="shared" si="108"/>
        <v>90.720000000000013</v>
      </c>
      <c r="O232" s="171">
        <f t="shared" si="104"/>
        <v>0.70000000000000007</v>
      </c>
      <c r="P232" s="163">
        <f t="shared" si="105"/>
        <v>158.76000000000002</v>
      </c>
      <c r="Q232" s="178"/>
    </row>
    <row r="233" spans="1:17" ht="16.5" thickBot="1">
      <c r="A233" s="154"/>
      <c r="B233" s="155"/>
      <c r="C233" s="156"/>
      <c r="D233" s="157"/>
      <c r="E233" s="157"/>
      <c r="F233" s="158"/>
      <c r="G233" s="158"/>
      <c r="H233" s="158"/>
      <c r="I233" s="158"/>
      <c r="J233" s="159"/>
      <c r="K233" s="159"/>
      <c r="L233" s="160"/>
      <c r="M233" s="159"/>
      <c r="N233" s="157"/>
      <c r="O233" s="159"/>
      <c r="P233" s="159"/>
      <c r="Q233" s="161"/>
    </row>
    <row r="234" spans="1:17">
      <c r="A234" s="121" t="s">
        <v>182</v>
      </c>
      <c r="B234" s="133"/>
      <c r="C234" s="134"/>
      <c r="D234" s="135"/>
      <c r="E234" s="135"/>
      <c r="F234" s="136"/>
      <c r="G234" s="136"/>
      <c r="H234" s="136"/>
      <c r="I234" s="137"/>
      <c r="J234" s="138"/>
      <c r="K234" s="137" t="s">
        <v>6</v>
      </c>
      <c r="L234" s="137"/>
      <c r="M234" s="139"/>
      <c r="N234" s="138"/>
      <c r="O234" s="137"/>
      <c r="P234" s="137"/>
      <c r="Q234" s="140"/>
    </row>
    <row r="235" spans="1:17">
      <c r="A235" s="121" t="s">
        <v>183</v>
      </c>
      <c r="B235" s="141"/>
      <c r="C235" s="142"/>
      <c r="D235" s="135"/>
      <c r="E235" s="135"/>
      <c r="F235" s="136"/>
      <c r="G235" s="136"/>
      <c r="H235" s="136"/>
      <c r="I235" s="143"/>
      <c r="J235" s="138"/>
      <c r="K235" s="144" t="s">
        <v>7</v>
      </c>
      <c r="L235" s="145"/>
      <c r="M235" s="139"/>
      <c r="N235" s="138"/>
      <c r="O235" s="144"/>
      <c r="P235" s="145"/>
      <c r="Q235" s="140"/>
    </row>
    <row r="236" spans="1:17">
      <c r="A236" s="122"/>
      <c r="B236" s="133"/>
      <c r="C236" s="134"/>
      <c r="D236" s="135"/>
      <c r="E236" s="135"/>
      <c r="F236" s="136"/>
      <c r="G236" s="136"/>
      <c r="H236" s="136"/>
      <c r="I236" s="143"/>
      <c r="J236" s="138"/>
      <c r="K236" s="144" t="s">
        <v>8</v>
      </c>
      <c r="L236" s="144"/>
      <c r="M236" s="139"/>
      <c r="N236" s="138"/>
      <c r="O236" s="144"/>
      <c r="P236" s="144"/>
      <c r="Q236" s="140"/>
    </row>
    <row r="237" spans="1:17">
      <c r="A237" s="123" t="s">
        <v>205</v>
      </c>
      <c r="B237" s="146"/>
      <c r="C237" s="147"/>
      <c r="D237" s="135"/>
      <c r="E237" s="135"/>
      <c r="F237" s="136"/>
      <c r="G237" s="136"/>
      <c r="H237" s="136"/>
      <c r="I237" s="139"/>
      <c r="J237" s="138"/>
      <c r="K237" s="144" t="s">
        <v>9</v>
      </c>
      <c r="L237" s="144"/>
      <c r="M237" s="139"/>
      <c r="N237" s="138"/>
      <c r="O237" s="144"/>
      <c r="P237" s="144"/>
      <c r="Q237" s="140"/>
    </row>
    <row r="238" spans="1:17" ht="16.5" thickBot="1">
      <c r="A238" s="124"/>
      <c r="B238" s="125"/>
      <c r="C238" s="126"/>
      <c r="D238" s="127"/>
      <c r="E238" s="127"/>
      <c r="F238" s="128"/>
      <c r="G238" s="128"/>
      <c r="H238" s="128"/>
      <c r="I238" s="128"/>
      <c r="J238" s="130"/>
      <c r="K238" s="131" t="s">
        <v>0</v>
      </c>
      <c r="L238" s="132">
        <f ca="1">TODAY()</f>
        <v>46151</v>
      </c>
      <c r="M238" s="129"/>
      <c r="N238" s="130"/>
      <c r="O238" s="131"/>
      <c r="P238" s="132"/>
      <c r="Q238" s="148"/>
    </row>
    <row r="239" spans="1:17" ht="36.75" thickBot="1">
      <c r="A239" s="149" t="s">
        <v>10</v>
      </c>
      <c r="B239" s="150" t="s">
        <v>1</v>
      </c>
      <c r="C239" s="151" t="s">
        <v>11</v>
      </c>
      <c r="D239" s="151" t="s">
        <v>12</v>
      </c>
      <c r="E239" s="150" t="s">
        <v>13</v>
      </c>
      <c r="F239" s="151" t="s">
        <v>14</v>
      </c>
      <c r="G239" s="151" t="s">
        <v>24</v>
      </c>
      <c r="H239" s="150" t="s">
        <v>2</v>
      </c>
      <c r="I239" s="150" t="s">
        <v>41</v>
      </c>
      <c r="J239" s="150" t="s">
        <v>40</v>
      </c>
      <c r="K239" s="150" t="s">
        <v>34</v>
      </c>
      <c r="L239" s="152" t="s">
        <v>35</v>
      </c>
      <c r="M239" s="150" t="s">
        <v>36</v>
      </c>
      <c r="N239" s="150" t="s">
        <v>3</v>
      </c>
      <c r="O239" s="151" t="s">
        <v>15</v>
      </c>
      <c r="P239" s="151" t="s">
        <v>4</v>
      </c>
      <c r="Q239" s="153" t="s">
        <v>16</v>
      </c>
    </row>
    <row r="240" spans="1:17" ht="16.5" thickBot="1">
      <c r="A240" s="109"/>
      <c r="B240" s="110" t="s">
        <v>17</v>
      </c>
      <c r="C240" s="111"/>
      <c r="D240" s="111"/>
      <c r="E240" s="111"/>
      <c r="F240" s="111"/>
      <c r="G240" s="111"/>
      <c r="H240" s="111"/>
      <c r="I240" s="111"/>
      <c r="J240" s="111"/>
      <c r="K240" s="111"/>
      <c r="L240" s="111"/>
      <c r="M240" s="111"/>
      <c r="N240" s="111"/>
      <c r="O240" s="111"/>
      <c r="P240" s="111"/>
      <c r="Q240" s="112"/>
    </row>
    <row r="241" spans="1:17">
      <c r="A241" s="5" t="str">
        <f>IF(C241=0,"",1+MAX(A$9:A232))</f>
        <v/>
      </c>
      <c r="B241" s="41" t="s">
        <v>101</v>
      </c>
      <c r="C241" s="32"/>
      <c r="D241" s="32"/>
      <c r="E241" s="42">
        <v>53</v>
      </c>
      <c r="F241" s="42">
        <v>16.16</v>
      </c>
      <c r="G241" s="171"/>
      <c r="H241" s="163"/>
      <c r="I241" s="162"/>
      <c r="J241" s="163"/>
      <c r="K241" s="163"/>
      <c r="L241" s="172"/>
      <c r="M241" s="162"/>
      <c r="N241" s="173"/>
      <c r="O241" s="171"/>
      <c r="P241" s="163"/>
      <c r="Q241" s="178"/>
    </row>
    <row r="242" spans="1:17">
      <c r="A242" s="5">
        <f>IF(C242=0,"",1+MAX(A$9:A241))</f>
        <v>111</v>
      </c>
      <c r="B242" s="53" t="s">
        <v>165</v>
      </c>
      <c r="C242" s="35">
        <f>E241*F241</f>
        <v>856.48</v>
      </c>
      <c r="D242" s="37">
        <v>0.05</v>
      </c>
      <c r="E242" s="36">
        <f>C242*(1+D242)</f>
        <v>899.30400000000009</v>
      </c>
      <c r="F242" s="32" t="s">
        <v>37</v>
      </c>
      <c r="G242" s="171">
        <v>0.56000000000000005</v>
      </c>
      <c r="H242" s="163">
        <f>G242*E242</f>
        <v>503.61024000000009</v>
      </c>
      <c r="I242" s="162">
        <v>2</v>
      </c>
      <c r="J242" s="163" t="s">
        <v>51</v>
      </c>
      <c r="K242" s="163">
        <v>50</v>
      </c>
      <c r="L242" s="172">
        <v>1.4E-2</v>
      </c>
      <c r="M242" s="162">
        <f>L242*E242</f>
        <v>12.590256000000002</v>
      </c>
      <c r="N242" s="173">
        <f>M242*K242</f>
        <v>629.51280000000008</v>
      </c>
      <c r="O242" s="171">
        <f>(H242+N242)/E242</f>
        <v>1.26</v>
      </c>
      <c r="P242" s="163">
        <f>O242*E242</f>
        <v>1133.1230400000002</v>
      </c>
      <c r="Q242" s="178"/>
    </row>
    <row r="243" spans="1:17">
      <c r="A243" s="5" t="str">
        <f>IF(C243=0,"",1+MAX(A$9:A242))</f>
        <v/>
      </c>
      <c r="B243" s="54" t="s">
        <v>52</v>
      </c>
      <c r="C243" s="55"/>
      <c r="D243" s="55"/>
      <c r="E243" s="36">
        <f>ROUNDUP(E242/32,0)</f>
        <v>29</v>
      </c>
      <c r="F243" s="32" t="s">
        <v>53</v>
      </c>
      <c r="G243" s="163"/>
      <c r="H243" s="163"/>
      <c r="I243" s="162"/>
      <c r="J243" s="163"/>
      <c r="K243" s="163"/>
      <c r="L243" s="172"/>
      <c r="M243" s="162"/>
      <c r="N243" s="173"/>
      <c r="O243" s="171"/>
      <c r="P243" s="163"/>
      <c r="Q243" s="178"/>
    </row>
    <row r="244" spans="1:17" ht="16.5" customHeight="1">
      <c r="A244" s="5" t="str">
        <f>IF(C244=0,"",1+MAX(A$9:A243))</f>
        <v/>
      </c>
      <c r="B244" s="54" t="s">
        <v>54</v>
      </c>
      <c r="C244" s="55"/>
      <c r="D244" s="55"/>
      <c r="E244" s="36">
        <f>ROUNDUP(E243*24/500,0)</f>
        <v>2</v>
      </c>
      <c r="F244" s="32" t="s">
        <v>55</v>
      </c>
      <c r="G244" s="171">
        <v>4.5</v>
      </c>
      <c r="H244" s="163">
        <f t="shared" ref="H244:H249" si="111">G244*E244</f>
        <v>9</v>
      </c>
      <c r="I244" s="162"/>
      <c r="J244" s="163"/>
      <c r="K244" s="163"/>
      <c r="L244" s="172"/>
      <c r="M244" s="162"/>
      <c r="N244" s="173"/>
      <c r="O244" s="171">
        <f t="shared" ref="O244:O251" si="112">(H244+N244)/E244</f>
        <v>4.5</v>
      </c>
      <c r="P244" s="163">
        <f t="shared" ref="P244:P251" si="113">O244*E244</f>
        <v>9</v>
      </c>
      <c r="Q244" s="178"/>
    </row>
    <row r="245" spans="1:17" ht="15" customHeight="1">
      <c r="A245" s="5" t="str">
        <f>IF(C245=0,"",1+MAX(A$9:A244))</f>
        <v/>
      </c>
      <c r="B245" s="54" t="s">
        <v>56</v>
      </c>
      <c r="C245" s="55"/>
      <c r="D245" s="55"/>
      <c r="E245" s="36">
        <f>ROUNDUP(E242/200,0)</f>
        <v>5</v>
      </c>
      <c r="F245" s="32" t="s">
        <v>57</v>
      </c>
      <c r="G245" s="171">
        <v>9.8000000000000007</v>
      </c>
      <c r="H245" s="163">
        <f t="shared" si="111"/>
        <v>49</v>
      </c>
      <c r="I245" s="162"/>
      <c r="J245" s="163"/>
      <c r="K245" s="163"/>
      <c r="L245" s="172"/>
      <c r="M245" s="162"/>
      <c r="N245" s="173"/>
      <c r="O245" s="171">
        <f t="shared" si="112"/>
        <v>9.8000000000000007</v>
      </c>
      <c r="P245" s="163">
        <f t="shared" si="113"/>
        <v>49</v>
      </c>
      <c r="Q245" s="178"/>
    </row>
    <row r="246" spans="1:17">
      <c r="A246" s="5" t="str">
        <f>IF(C246=0,"",1+MAX(A$9:A245))</f>
        <v/>
      </c>
      <c r="B246" s="54" t="s">
        <v>58</v>
      </c>
      <c r="C246" s="55"/>
      <c r="D246" s="55"/>
      <c r="E246" s="36">
        <f>ROUNDUP(E242*5.25/1000,0)</f>
        <v>5</v>
      </c>
      <c r="F246" s="32" t="s">
        <v>59</v>
      </c>
      <c r="G246" s="171">
        <v>4.8</v>
      </c>
      <c r="H246" s="163">
        <f t="shared" si="111"/>
        <v>24</v>
      </c>
      <c r="I246" s="162"/>
      <c r="J246" s="163"/>
      <c r="K246" s="163"/>
      <c r="L246" s="172"/>
      <c r="M246" s="162"/>
      <c r="N246" s="173"/>
      <c r="O246" s="171">
        <f t="shared" si="112"/>
        <v>4.8</v>
      </c>
      <c r="P246" s="163">
        <f t="shared" si="113"/>
        <v>24</v>
      </c>
      <c r="Q246" s="178"/>
    </row>
    <row r="247" spans="1:17">
      <c r="A247" s="5">
        <f>IF(C247=0,"",1+MAX(A$9:A246))</f>
        <v>112</v>
      </c>
      <c r="B247" s="54" t="s">
        <v>60</v>
      </c>
      <c r="C247" s="56">
        <f>E241*F241*2</f>
        <v>1712.96</v>
      </c>
      <c r="D247" s="37">
        <v>0.05</v>
      </c>
      <c r="E247" s="36">
        <f t="shared" ref="E247:E249" si="114">C247*(1+D247)</f>
        <v>1798.6080000000002</v>
      </c>
      <c r="F247" s="32" t="s">
        <v>37</v>
      </c>
      <c r="G247" s="171">
        <v>0</v>
      </c>
      <c r="H247" s="163">
        <f t="shared" si="111"/>
        <v>0</v>
      </c>
      <c r="I247" s="162">
        <v>1</v>
      </c>
      <c r="J247" s="163" t="s">
        <v>42</v>
      </c>
      <c r="K247" s="163">
        <v>50</v>
      </c>
      <c r="L247" s="172">
        <v>2.1000000000000001E-2</v>
      </c>
      <c r="M247" s="162">
        <f t="shared" ref="M247:M251" si="115">L247*E247</f>
        <v>37.770768000000004</v>
      </c>
      <c r="N247" s="173">
        <f t="shared" ref="N247:N251" si="116">M247*K247</f>
        <v>1888.5384000000001</v>
      </c>
      <c r="O247" s="171">
        <f t="shared" si="112"/>
        <v>1.05</v>
      </c>
      <c r="P247" s="163">
        <f t="shared" si="113"/>
        <v>1888.5384000000004</v>
      </c>
      <c r="Q247" s="178"/>
    </row>
    <row r="248" spans="1:17" ht="31.5">
      <c r="A248" s="5">
        <f>IF(C248=0,"",1+MAX(A$9:A247))</f>
        <v>113</v>
      </c>
      <c r="B248" s="53" t="s">
        <v>67</v>
      </c>
      <c r="C248" s="56">
        <f>ROUNDUP(E241/1.33+1,0)</f>
        <v>41</v>
      </c>
      <c r="D248" s="37">
        <v>0.05</v>
      </c>
      <c r="E248" s="36">
        <f t="shared" si="114"/>
        <v>43.050000000000004</v>
      </c>
      <c r="F248" s="32" t="s">
        <v>43</v>
      </c>
      <c r="G248" s="171">
        <f>F241*3.5</f>
        <v>56.56</v>
      </c>
      <c r="H248" s="163">
        <f t="shared" si="111"/>
        <v>2434.9080000000004</v>
      </c>
      <c r="I248" s="162">
        <v>1</v>
      </c>
      <c r="J248" s="163" t="s">
        <v>42</v>
      </c>
      <c r="K248" s="163">
        <v>50</v>
      </c>
      <c r="L248" s="172">
        <v>0.23</v>
      </c>
      <c r="M248" s="162">
        <f t="shared" si="115"/>
        <v>9.9015000000000022</v>
      </c>
      <c r="N248" s="173">
        <f t="shared" si="116"/>
        <v>495.0750000000001</v>
      </c>
      <c r="O248" s="171">
        <f t="shared" si="112"/>
        <v>68.06</v>
      </c>
      <c r="P248" s="163">
        <f t="shared" si="113"/>
        <v>2929.9830000000002</v>
      </c>
      <c r="Q248" s="178"/>
    </row>
    <row r="249" spans="1:17">
      <c r="A249" s="5">
        <f>IF(C249=0,"",1+MAX(A$9:A248))</f>
        <v>114</v>
      </c>
      <c r="B249" s="53" t="s">
        <v>68</v>
      </c>
      <c r="C249" s="56">
        <f>E241*2</f>
        <v>106</v>
      </c>
      <c r="D249" s="37">
        <v>0.05</v>
      </c>
      <c r="E249" s="36">
        <f t="shared" si="114"/>
        <v>111.30000000000001</v>
      </c>
      <c r="F249" s="32" t="s">
        <v>38</v>
      </c>
      <c r="G249" s="171">
        <v>3.5</v>
      </c>
      <c r="H249" s="163">
        <f t="shared" si="111"/>
        <v>389.55000000000007</v>
      </c>
      <c r="I249" s="162">
        <v>1</v>
      </c>
      <c r="J249" s="163" t="s">
        <v>42</v>
      </c>
      <c r="K249" s="163">
        <v>50</v>
      </c>
      <c r="L249" s="172">
        <v>0</v>
      </c>
      <c r="M249" s="162">
        <f t="shared" si="115"/>
        <v>0</v>
      </c>
      <c r="N249" s="173">
        <f t="shared" si="116"/>
        <v>0</v>
      </c>
      <c r="O249" s="171">
        <f t="shared" si="112"/>
        <v>3.5000000000000004</v>
      </c>
      <c r="P249" s="163">
        <f t="shared" si="113"/>
        <v>389.55000000000007</v>
      </c>
      <c r="Q249" s="178"/>
    </row>
    <row r="250" spans="1:17">
      <c r="A250" s="5">
        <f>IF(C250=0,"",1+MAX(A$9:A249))</f>
        <v>115</v>
      </c>
      <c r="B250" s="53" t="s">
        <v>164</v>
      </c>
      <c r="C250" s="57">
        <f>E241*F241</f>
        <v>856.48</v>
      </c>
      <c r="D250" s="37">
        <v>0.05</v>
      </c>
      <c r="E250" s="36">
        <f t="shared" ref="E250:E251" si="117">C250*(1+D250)</f>
        <v>899.30400000000009</v>
      </c>
      <c r="F250" s="32" t="s">
        <v>37</v>
      </c>
      <c r="G250" s="171">
        <v>1.7</v>
      </c>
      <c r="H250" s="163">
        <f t="shared" ref="H250:H251" si="118">G250*E250</f>
        <v>1528.8168000000001</v>
      </c>
      <c r="I250" s="162">
        <v>1</v>
      </c>
      <c r="J250" s="163" t="s">
        <v>42</v>
      </c>
      <c r="K250" s="163">
        <v>50</v>
      </c>
      <c r="L250" s="172">
        <v>1.0999999999999999E-2</v>
      </c>
      <c r="M250" s="162">
        <f t="shared" si="115"/>
        <v>9.8923439999999996</v>
      </c>
      <c r="N250" s="173">
        <f t="shared" si="116"/>
        <v>494.61719999999997</v>
      </c>
      <c r="O250" s="171">
        <f t="shared" si="112"/>
        <v>2.2499999999999996</v>
      </c>
      <c r="P250" s="163">
        <f t="shared" si="113"/>
        <v>2023.4339999999997</v>
      </c>
      <c r="Q250" s="178"/>
    </row>
    <row r="251" spans="1:17">
      <c r="A251" s="5">
        <f>IF(C251=0,"",1+MAX(A$9:A250))</f>
        <v>116</v>
      </c>
      <c r="B251" s="53" t="s">
        <v>63</v>
      </c>
      <c r="C251" s="56">
        <f>E241*2</f>
        <v>106</v>
      </c>
      <c r="D251" s="37">
        <v>0.05</v>
      </c>
      <c r="E251" s="36">
        <f t="shared" si="117"/>
        <v>111.30000000000001</v>
      </c>
      <c r="F251" s="32" t="s">
        <v>38</v>
      </c>
      <c r="G251" s="171">
        <v>0.3</v>
      </c>
      <c r="H251" s="163">
        <f t="shared" si="118"/>
        <v>33.39</v>
      </c>
      <c r="I251" s="162">
        <v>1</v>
      </c>
      <c r="J251" s="163" t="s">
        <v>42</v>
      </c>
      <c r="K251" s="163">
        <v>50</v>
      </c>
      <c r="L251" s="172">
        <v>8.0000000000000002E-3</v>
      </c>
      <c r="M251" s="162">
        <f t="shared" si="115"/>
        <v>0.89040000000000008</v>
      </c>
      <c r="N251" s="173">
        <f t="shared" si="116"/>
        <v>44.52</v>
      </c>
      <c r="O251" s="171">
        <f t="shared" si="112"/>
        <v>0.69999999999999984</v>
      </c>
      <c r="P251" s="163">
        <f t="shared" si="113"/>
        <v>77.91</v>
      </c>
      <c r="Q251" s="178"/>
    </row>
    <row r="252" spans="1:17">
      <c r="A252" s="5" t="str">
        <f>IF(C252=0,"",1+MAX(A$9:A251))</f>
        <v/>
      </c>
      <c r="B252" s="41" t="s">
        <v>102</v>
      </c>
      <c r="C252" s="32"/>
      <c r="D252" s="32"/>
      <c r="E252" s="42">
        <v>52</v>
      </c>
      <c r="F252" s="42">
        <v>13.5</v>
      </c>
      <c r="G252" s="171"/>
      <c r="H252" s="163"/>
      <c r="I252" s="162"/>
      <c r="J252" s="163"/>
      <c r="K252" s="163"/>
      <c r="L252" s="172"/>
      <c r="M252" s="162"/>
      <c r="N252" s="173"/>
      <c r="O252" s="171"/>
      <c r="P252" s="163"/>
      <c r="Q252" s="178"/>
    </row>
    <row r="253" spans="1:17">
      <c r="A253" s="5">
        <f>IF(C253=0,"",1+MAX(A$9:A252))</f>
        <v>117</v>
      </c>
      <c r="B253" s="53" t="s">
        <v>166</v>
      </c>
      <c r="C253" s="35">
        <f>E252*F252</f>
        <v>702</v>
      </c>
      <c r="D253" s="37">
        <v>0.05</v>
      </c>
      <c r="E253" s="36">
        <f>C253*(1+D253)</f>
        <v>737.1</v>
      </c>
      <c r="F253" s="32" t="s">
        <v>37</v>
      </c>
      <c r="G253" s="171">
        <v>0.56000000000000005</v>
      </c>
      <c r="H253" s="163">
        <f>G253*E253</f>
        <v>412.77600000000007</v>
      </c>
      <c r="I253" s="162">
        <v>2</v>
      </c>
      <c r="J253" s="163" t="s">
        <v>51</v>
      </c>
      <c r="K253" s="163">
        <v>50</v>
      </c>
      <c r="L253" s="172">
        <v>1.4E-2</v>
      </c>
      <c r="M253" s="162">
        <f>L253*E253</f>
        <v>10.3194</v>
      </c>
      <c r="N253" s="173">
        <f>M253*K253</f>
        <v>515.97</v>
      </c>
      <c r="O253" s="171">
        <f>(H253+N253)/E253</f>
        <v>1.26</v>
      </c>
      <c r="P253" s="163">
        <f>O253*E253</f>
        <v>928.74599999999998</v>
      </c>
      <c r="Q253" s="178"/>
    </row>
    <row r="254" spans="1:17">
      <c r="A254" s="5" t="str">
        <f>IF(C254=0,"",1+MAX(A$9:A253))</f>
        <v/>
      </c>
      <c r="B254" s="54" t="s">
        <v>52</v>
      </c>
      <c r="C254" s="55"/>
      <c r="D254" s="55"/>
      <c r="E254" s="36">
        <f>ROUNDUP(E253/32,0)</f>
        <v>24</v>
      </c>
      <c r="F254" s="32" t="s">
        <v>53</v>
      </c>
      <c r="G254" s="163"/>
      <c r="H254" s="163"/>
      <c r="I254" s="162"/>
      <c r="J254" s="163"/>
      <c r="K254" s="163"/>
      <c r="L254" s="172"/>
      <c r="M254" s="162"/>
      <c r="N254" s="173"/>
      <c r="O254" s="171"/>
      <c r="P254" s="163"/>
      <c r="Q254" s="178"/>
    </row>
    <row r="255" spans="1:17" ht="16.5" customHeight="1">
      <c r="A255" s="5" t="str">
        <f>IF(C255=0,"",1+MAX(A$9:A254))</f>
        <v/>
      </c>
      <c r="B255" s="54" t="s">
        <v>54</v>
      </c>
      <c r="C255" s="55"/>
      <c r="D255" s="55"/>
      <c r="E255" s="36">
        <f>ROUNDUP(E254*24/500,0)</f>
        <v>2</v>
      </c>
      <c r="F255" s="32" t="s">
        <v>55</v>
      </c>
      <c r="G255" s="171">
        <v>4.5</v>
      </c>
      <c r="H255" s="163">
        <f t="shared" ref="H255:H260" si="119">G255*E255</f>
        <v>9</v>
      </c>
      <c r="I255" s="162"/>
      <c r="J255" s="163"/>
      <c r="K255" s="163"/>
      <c r="L255" s="172"/>
      <c r="M255" s="162"/>
      <c r="N255" s="173"/>
      <c r="O255" s="171">
        <f t="shared" ref="O255:O262" si="120">(H255+N255)/E255</f>
        <v>4.5</v>
      </c>
      <c r="P255" s="163">
        <f t="shared" ref="P255:P262" si="121">O255*E255</f>
        <v>9</v>
      </c>
      <c r="Q255" s="178"/>
    </row>
    <row r="256" spans="1:17" ht="15" customHeight="1">
      <c r="A256" s="5" t="str">
        <f>IF(C256=0,"",1+MAX(A$9:A255))</f>
        <v/>
      </c>
      <c r="B256" s="54" t="s">
        <v>56</v>
      </c>
      <c r="C256" s="55"/>
      <c r="D256" s="55"/>
      <c r="E256" s="36">
        <f>ROUNDUP(E253/200,0)</f>
        <v>4</v>
      </c>
      <c r="F256" s="32" t="s">
        <v>57</v>
      </c>
      <c r="G256" s="171">
        <v>9.8000000000000007</v>
      </c>
      <c r="H256" s="163">
        <f t="shared" si="119"/>
        <v>39.200000000000003</v>
      </c>
      <c r="I256" s="162"/>
      <c r="J256" s="163"/>
      <c r="K256" s="163"/>
      <c r="L256" s="172"/>
      <c r="M256" s="162"/>
      <c r="N256" s="173"/>
      <c r="O256" s="171">
        <f t="shared" si="120"/>
        <v>9.8000000000000007</v>
      </c>
      <c r="P256" s="163">
        <f t="shared" si="121"/>
        <v>39.200000000000003</v>
      </c>
      <c r="Q256" s="178"/>
    </row>
    <row r="257" spans="1:17">
      <c r="A257" s="5" t="str">
        <f>IF(C257=0,"",1+MAX(A$9:A256))</f>
        <v/>
      </c>
      <c r="B257" s="54" t="s">
        <v>58</v>
      </c>
      <c r="C257" s="55"/>
      <c r="D257" s="55"/>
      <c r="E257" s="36">
        <f>ROUNDUP(E253*5.25/1000,0)</f>
        <v>4</v>
      </c>
      <c r="F257" s="32" t="s">
        <v>59</v>
      </c>
      <c r="G257" s="171">
        <v>4.8</v>
      </c>
      <c r="H257" s="163">
        <f t="shared" si="119"/>
        <v>19.2</v>
      </c>
      <c r="I257" s="162"/>
      <c r="J257" s="163"/>
      <c r="K257" s="163"/>
      <c r="L257" s="172"/>
      <c r="M257" s="162"/>
      <c r="N257" s="173"/>
      <c r="O257" s="171">
        <f t="shared" si="120"/>
        <v>4.8</v>
      </c>
      <c r="P257" s="163">
        <f t="shared" si="121"/>
        <v>19.2</v>
      </c>
      <c r="Q257" s="178"/>
    </row>
    <row r="258" spans="1:17">
      <c r="A258" s="5">
        <f>IF(C258=0,"",1+MAX(A$9:A257))</f>
        <v>118</v>
      </c>
      <c r="B258" s="54" t="s">
        <v>60</v>
      </c>
      <c r="C258" s="56">
        <f>E252*F252*2</f>
        <v>1404</v>
      </c>
      <c r="D258" s="37">
        <v>0.05</v>
      </c>
      <c r="E258" s="36">
        <f t="shared" ref="E258:E260" si="122">C258*(1+D258)</f>
        <v>1474.2</v>
      </c>
      <c r="F258" s="32" t="s">
        <v>37</v>
      </c>
      <c r="G258" s="171">
        <v>0</v>
      </c>
      <c r="H258" s="163">
        <f t="shared" si="119"/>
        <v>0</v>
      </c>
      <c r="I258" s="162">
        <v>1</v>
      </c>
      <c r="J258" s="163" t="s">
        <v>42</v>
      </c>
      <c r="K258" s="163">
        <v>50</v>
      </c>
      <c r="L258" s="172">
        <v>2.1000000000000001E-2</v>
      </c>
      <c r="M258" s="162">
        <f t="shared" ref="M258:M262" si="123">L258*E258</f>
        <v>30.958200000000001</v>
      </c>
      <c r="N258" s="173">
        <f t="shared" ref="N258:N262" si="124">M258*K258</f>
        <v>1547.91</v>
      </c>
      <c r="O258" s="171">
        <f t="shared" si="120"/>
        <v>1.05</v>
      </c>
      <c r="P258" s="163">
        <f t="shared" si="121"/>
        <v>1547.91</v>
      </c>
      <c r="Q258" s="178"/>
    </row>
    <row r="259" spans="1:17" ht="31.5">
      <c r="A259" s="5">
        <f>IF(C259=0,"",1+MAX(A$9:A258))</f>
        <v>119</v>
      </c>
      <c r="B259" s="53" t="s">
        <v>67</v>
      </c>
      <c r="C259" s="56">
        <f>ROUNDUP(E252/1.33+1,0)</f>
        <v>41</v>
      </c>
      <c r="D259" s="37">
        <v>0.05</v>
      </c>
      <c r="E259" s="36">
        <f t="shared" si="122"/>
        <v>43.050000000000004</v>
      </c>
      <c r="F259" s="32" t="s">
        <v>43</v>
      </c>
      <c r="G259" s="171">
        <f>F252*3.5</f>
        <v>47.25</v>
      </c>
      <c r="H259" s="163">
        <f t="shared" si="119"/>
        <v>2034.1125000000002</v>
      </c>
      <c r="I259" s="162">
        <v>1</v>
      </c>
      <c r="J259" s="163" t="s">
        <v>42</v>
      </c>
      <c r="K259" s="163">
        <v>50</v>
      </c>
      <c r="L259" s="172">
        <v>0.23</v>
      </c>
      <c r="M259" s="162">
        <f t="shared" si="123"/>
        <v>9.9015000000000022</v>
      </c>
      <c r="N259" s="173">
        <f t="shared" si="124"/>
        <v>495.0750000000001</v>
      </c>
      <c r="O259" s="171">
        <f t="shared" si="120"/>
        <v>58.750000000000007</v>
      </c>
      <c r="P259" s="163">
        <f t="shared" si="121"/>
        <v>2529.1875000000005</v>
      </c>
      <c r="Q259" s="178"/>
    </row>
    <row r="260" spans="1:17">
      <c r="A260" s="5">
        <f>IF(C260=0,"",1+MAX(A$9:A259))</f>
        <v>120</v>
      </c>
      <c r="B260" s="53" t="s">
        <v>68</v>
      </c>
      <c r="C260" s="56">
        <f>E252*2</f>
        <v>104</v>
      </c>
      <c r="D260" s="37">
        <v>0.05</v>
      </c>
      <c r="E260" s="36">
        <f t="shared" si="122"/>
        <v>109.2</v>
      </c>
      <c r="F260" s="32" t="s">
        <v>38</v>
      </c>
      <c r="G260" s="171">
        <v>3.5</v>
      </c>
      <c r="H260" s="163">
        <f t="shared" si="119"/>
        <v>382.2</v>
      </c>
      <c r="I260" s="162">
        <v>1</v>
      </c>
      <c r="J260" s="163" t="s">
        <v>42</v>
      </c>
      <c r="K260" s="163">
        <v>50</v>
      </c>
      <c r="L260" s="172">
        <v>0</v>
      </c>
      <c r="M260" s="162">
        <f t="shared" si="123"/>
        <v>0</v>
      </c>
      <c r="N260" s="173">
        <f t="shared" si="124"/>
        <v>0</v>
      </c>
      <c r="O260" s="171">
        <f t="shared" si="120"/>
        <v>3.5</v>
      </c>
      <c r="P260" s="163">
        <f t="shared" si="121"/>
        <v>382.2</v>
      </c>
      <c r="Q260" s="178"/>
    </row>
    <row r="261" spans="1:17">
      <c r="A261" s="5">
        <f>IF(C261=0,"",1+MAX(A$9:A260))</f>
        <v>121</v>
      </c>
      <c r="B261" s="53" t="s">
        <v>164</v>
      </c>
      <c r="C261" s="57">
        <f>E252*F252</f>
        <v>702</v>
      </c>
      <c r="D261" s="37">
        <v>0.05</v>
      </c>
      <c r="E261" s="36">
        <f t="shared" ref="E261:E262" si="125">C261*(1+D261)</f>
        <v>737.1</v>
      </c>
      <c r="F261" s="32" t="s">
        <v>37</v>
      </c>
      <c r="G261" s="171">
        <v>1.7</v>
      </c>
      <c r="H261" s="163">
        <f t="shared" ref="H261:H262" si="126">G261*E261</f>
        <v>1253.07</v>
      </c>
      <c r="I261" s="162">
        <v>1</v>
      </c>
      <c r="J261" s="163" t="s">
        <v>42</v>
      </c>
      <c r="K261" s="163">
        <v>50</v>
      </c>
      <c r="L261" s="172">
        <v>1.0999999999999999E-2</v>
      </c>
      <c r="M261" s="162">
        <f t="shared" si="123"/>
        <v>8.1081000000000003</v>
      </c>
      <c r="N261" s="173">
        <f t="shared" si="124"/>
        <v>405.40500000000003</v>
      </c>
      <c r="O261" s="171">
        <f t="shared" si="120"/>
        <v>2.25</v>
      </c>
      <c r="P261" s="163">
        <f t="shared" si="121"/>
        <v>1658.4750000000001</v>
      </c>
      <c r="Q261" s="178"/>
    </row>
    <row r="262" spans="1:17">
      <c r="A262" s="5">
        <f>IF(C262=0,"",1+MAX(A$9:A261))</f>
        <v>122</v>
      </c>
      <c r="B262" s="53" t="s">
        <v>63</v>
      </c>
      <c r="C262" s="56">
        <f>E252*2</f>
        <v>104</v>
      </c>
      <c r="D262" s="37">
        <v>0.05</v>
      </c>
      <c r="E262" s="36">
        <f t="shared" si="125"/>
        <v>109.2</v>
      </c>
      <c r="F262" s="32" t="s">
        <v>38</v>
      </c>
      <c r="G262" s="171">
        <v>0.3</v>
      </c>
      <c r="H262" s="163">
        <f t="shared" si="126"/>
        <v>32.76</v>
      </c>
      <c r="I262" s="162">
        <v>1</v>
      </c>
      <c r="J262" s="163" t="s">
        <v>42</v>
      </c>
      <c r="K262" s="163">
        <v>50</v>
      </c>
      <c r="L262" s="172">
        <v>8.0000000000000002E-3</v>
      </c>
      <c r="M262" s="162">
        <f t="shared" si="123"/>
        <v>0.87360000000000004</v>
      </c>
      <c r="N262" s="173">
        <f t="shared" si="124"/>
        <v>43.68</v>
      </c>
      <c r="O262" s="171">
        <f t="shared" si="120"/>
        <v>0.7</v>
      </c>
      <c r="P262" s="163">
        <f t="shared" si="121"/>
        <v>76.44</v>
      </c>
      <c r="Q262" s="178"/>
    </row>
    <row r="263" spans="1:17">
      <c r="A263" s="5" t="str">
        <f>IF(C263=0,"",1+MAX(A$9:A262))</f>
        <v/>
      </c>
      <c r="B263" s="41" t="s">
        <v>103</v>
      </c>
      <c r="C263" s="32"/>
      <c r="D263" s="32"/>
      <c r="E263" s="42">
        <v>45</v>
      </c>
      <c r="F263" s="42">
        <v>14.67</v>
      </c>
      <c r="G263" s="171"/>
      <c r="H263" s="163"/>
      <c r="I263" s="162"/>
      <c r="J263" s="163"/>
      <c r="K263" s="163"/>
      <c r="L263" s="172"/>
      <c r="M263" s="162"/>
      <c r="N263" s="173"/>
      <c r="O263" s="171"/>
      <c r="P263" s="163"/>
      <c r="Q263" s="178"/>
    </row>
    <row r="264" spans="1:17">
      <c r="A264" s="5">
        <f>IF(C264=0,"",1+MAX(A$9:A263))</f>
        <v>123</v>
      </c>
      <c r="B264" s="53" t="s">
        <v>160</v>
      </c>
      <c r="C264" s="35">
        <f>E263*F263*2</f>
        <v>1320.3</v>
      </c>
      <c r="D264" s="37">
        <v>0.05</v>
      </c>
      <c r="E264" s="36">
        <f>C264*(1+D264)</f>
        <v>1386.3150000000001</v>
      </c>
      <c r="F264" s="32" t="s">
        <v>37</v>
      </c>
      <c r="G264" s="171">
        <v>0.56000000000000005</v>
      </c>
      <c r="H264" s="163">
        <f>G264*E264</f>
        <v>776.33640000000014</v>
      </c>
      <c r="I264" s="162">
        <v>2</v>
      </c>
      <c r="J264" s="163" t="s">
        <v>51</v>
      </c>
      <c r="K264" s="163">
        <v>50</v>
      </c>
      <c r="L264" s="172">
        <v>1.4E-2</v>
      </c>
      <c r="M264" s="162">
        <f>L264*E264</f>
        <v>19.40841</v>
      </c>
      <c r="N264" s="173">
        <f>M264*K264</f>
        <v>970.42049999999995</v>
      </c>
      <c r="O264" s="171">
        <f>(H264+N264)/E264</f>
        <v>1.26</v>
      </c>
      <c r="P264" s="163">
        <f>O264*E264</f>
        <v>1746.7569000000001</v>
      </c>
      <c r="Q264" s="178"/>
    </row>
    <row r="265" spans="1:17">
      <c r="A265" s="5" t="str">
        <f>IF(C265=0,"",1+MAX(A$9:A264))</f>
        <v/>
      </c>
      <c r="B265" s="54" t="s">
        <v>52</v>
      </c>
      <c r="C265" s="55"/>
      <c r="D265" s="55"/>
      <c r="E265" s="36">
        <f>ROUNDUP(E264/32,0)</f>
        <v>44</v>
      </c>
      <c r="F265" s="32" t="s">
        <v>53</v>
      </c>
      <c r="G265" s="163"/>
      <c r="H265" s="163"/>
      <c r="I265" s="162"/>
      <c r="J265" s="163"/>
      <c r="K265" s="163"/>
      <c r="L265" s="172"/>
      <c r="M265" s="162"/>
      <c r="N265" s="173"/>
      <c r="O265" s="171"/>
      <c r="P265" s="163"/>
      <c r="Q265" s="178"/>
    </row>
    <row r="266" spans="1:17" ht="16.5" customHeight="1">
      <c r="A266" s="5" t="str">
        <f>IF(C266=0,"",1+MAX(A$9:A265))</f>
        <v/>
      </c>
      <c r="B266" s="54" t="s">
        <v>54</v>
      </c>
      <c r="C266" s="55"/>
      <c r="D266" s="55"/>
      <c r="E266" s="36">
        <f>ROUNDUP(E265*24/500,0)</f>
        <v>3</v>
      </c>
      <c r="F266" s="32" t="s">
        <v>55</v>
      </c>
      <c r="G266" s="171">
        <v>4.5</v>
      </c>
      <c r="H266" s="163">
        <f t="shared" ref="H266:H273" si="127">G266*E266</f>
        <v>13.5</v>
      </c>
      <c r="I266" s="162"/>
      <c r="J266" s="163"/>
      <c r="K266" s="163"/>
      <c r="L266" s="172"/>
      <c r="M266" s="162"/>
      <c r="N266" s="173"/>
      <c r="O266" s="171">
        <f t="shared" ref="O266:O273" si="128">(H266+N266)/E266</f>
        <v>4.5</v>
      </c>
      <c r="P266" s="163">
        <f t="shared" ref="P266:P273" si="129">O266*E266</f>
        <v>13.5</v>
      </c>
      <c r="Q266" s="178"/>
    </row>
    <row r="267" spans="1:17" ht="15" customHeight="1">
      <c r="A267" s="5" t="str">
        <f>IF(C267=0,"",1+MAX(A$9:A266))</f>
        <v/>
      </c>
      <c r="B267" s="54" t="s">
        <v>56</v>
      </c>
      <c r="C267" s="55"/>
      <c r="D267" s="55"/>
      <c r="E267" s="36">
        <f>ROUNDUP(E264/200,0)</f>
        <v>7</v>
      </c>
      <c r="F267" s="32" t="s">
        <v>57</v>
      </c>
      <c r="G267" s="171">
        <v>9.8000000000000007</v>
      </c>
      <c r="H267" s="163">
        <f t="shared" si="127"/>
        <v>68.600000000000009</v>
      </c>
      <c r="I267" s="162"/>
      <c r="J267" s="163"/>
      <c r="K267" s="163"/>
      <c r="L267" s="172"/>
      <c r="M267" s="162"/>
      <c r="N267" s="173"/>
      <c r="O267" s="171">
        <f t="shared" si="128"/>
        <v>9.8000000000000007</v>
      </c>
      <c r="P267" s="163">
        <f t="shared" si="129"/>
        <v>68.600000000000009</v>
      </c>
      <c r="Q267" s="178"/>
    </row>
    <row r="268" spans="1:17">
      <c r="A268" s="5" t="str">
        <f>IF(C268=0,"",1+MAX(A$9:A267))</f>
        <v/>
      </c>
      <c r="B268" s="54" t="s">
        <v>58</v>
      </c>
      <c r="C268" s="55"/>
      <c r="D268" s="55"/>
      <c r="E268" s="36">
        <f>ROUNDUP(E264*5.25/1000,0)</f>
        <v>8</v>
      </c>
      <c r="F268" s="32" t="s">
        <v>59</v>
      </c>
      <c r="G268" s="171">
        <v>4.8</v>
      </c>
      <c r="H268" s="163">
        <f t="shared" si="127"/>
        <v>38.4</v>
      </c>
      <c r="I268" s="162"/>
      <c r="J268" s="163"/>
      <c r="K268" s="163"/>
      <c r="L268" s="172"/>
      <c r="M268" s="162"/>
      <c r="N268" s="173"/>
      <c r="O268" s="171">
        <f t="shared" si="128"/>
        <v>4.8</v>
      </c>
      <c r="P268" s="163">
        <f t="shared" si="129"/>
        <v>38.4</v>
      </c>
      <c r="Q268" s="178"/>
    </row>
    <row r="269" spans="1:17">
      <c r="A269" s="5">
        <f>IF(C269=0,"",1+MAX(A$9:A268))</f>
        <v>124</v>
      </c>
      <c r="B269" s="54" t="s">
        <v>60</v>
      </c>
      <c r="C269" s="56">
        <f>E263*F263*2</f>
        <v>1320.3</v>
      </c>
      <c r="D269" s="37">
        <v>0.05</v>
      </c>
      <c r="E269" s="36">
        <f t="shared" ref="E269:E273" si="130">C269*(1+D269)</f>
        <v>1386.3150000000001</v>
      </c>
      <c r="F269" s="32" t="s">
        <v>37</v>
      </c>
      <c r="G269" s="171">
        <v>0</v>
      </c>
      <c r="H269" s="163">
        <f t="shared" si="127"/>
        <v>0</v>
      </c>
      <c r="I269" s="162">
        <v>1</v>
      </c>
      <c r="J269" s="163" t="s">
        <v>42</v>
      </c>
      <c r="K269" s="163">
        <v>50</v>
      </c>
      <c r="L269" s="172">
        <v>2.1000000000000001E-2</v>
      </c>
      <c r="M269" s="162">
        <f t="shared" ref="M269:M273" si="131">L269*E269</f>
        <v>29.112615000000002</v>
      </c>
      <c r="N269" s="173">
        <f t="shared" ref="N269:N273" si="132">M269*K269</f>
        <v>1455.63075</v>
      </c>
      <c r="O269" s="171">
        <f t="shared" si="128"/>
        <v>1.05</v>
      </c>
      <c r="P269" s="163">
        <f t="shared" si="129"/>
        <v>1455.63075</v>
      </c>
      <c r="Q269" s="178"/>
    </row>
    <row r="270" spans="1:17" ht="31.5">
      <c r="A270" s="5">
        <f>IF(C270=0,"",1+MAX(A$9:A269))</f>
        <v>125</v>
      </c>
      <c r="B270" s="53" t="s">
        <v>67</v>
      </c>
      <c r="C270" s="56">
        <f>ROUNDUP(E263/1.33+1,0)</f>
        <v>35</v>
      </c>
      <c r="D270" s="37">
        <v>0.05</v>
      </c>
      <c r="E270" s="36">
        <f t="shared" si="130"/>
        <v>36.75</v>
      </c>
      <c r="F270" s="32" t="s">
        <v>43</v>
      </c>
      <c r="G270" s="171">
        <f>F263*3.5</f>
        <v>51.344999999999999</v>
      </c>
      <c r="H270" s="163">
        <f t="shared" si="127"/>
        <v>1886.92875</v>
      </c>
      <c r="I270" s="162">
        <v>1</v>
      </c>
      <c r="J270" s="163" t="s">
        <v>42</v>
      </c>
      <c r="K270" s="163">
        <v>50</v>
      </c>
      <c r="L270" s="172">
        <v>0.23</v>
      </c>
      <c r="M270" s="162">
        <f t="shared" si="131"/>
        <v>8.4525000000000006</v>
      </c>
      <c r="N270" s="173">
        <f t="shared" si="132"/>
        <v>422.625</v>
      </c>
      <c r="O270" s="171">
        <f t="shared" si="128"/>
        <v>62.844999999999999</v>
      </c>
      <c r="P270" s="163">
        <f t="shared" si="129"/>
        <v>2309.55375</v>
      </c>
      <c r="Q270" s="178"/>
    </row>
    <row r="271" spans="1:17">
      <c r="A271" s="5">
        <f>IF(C271=0,"",1+MAX(A$9:A270))</f>
        <v>126</v>
      </c>
      <c r="B271" s="53" t="s">
        <v>68</v>
      </c>
      <c r="C271" s="56">
        <f>E263*2</f>
        <v>90</v>
      </c>
      <c r="D271" s="37">
        <v>0.05</v>
      </c>
      <c r="E271" s="36">
        <f t="shared" si="130"/>
        <v>94.5</v>
      </c>
      <c r="F271" s="32" t="s">
        <v>38</v>
      </c>
      <c r="G271" s="171">
        <v>3.5</v>
      </c>
      <c r="H271" s="163">
        <f t="shared" si="127"/>
        <v>330.75</v>
      </c>
      <c r="I271" s="162">
        <v>1</v>
      </c>
      <c r="J271" s="163" t="s">
        <v>42</v>
      </c>
      <c r="K271" s="163">
        <v>50</v>
      </c>
      <c r="L271" s="172">
        <v>0</v>
      </c>
      <c r="M271" s="162">
        <f t="shared" si="131"/>
        <v>0</v>
      </c>
      <c r="N271" s="173">
        <f t="shared" si="132"/>
        <v>0</v>
      </c>
      <c r="O271" s="171">
        <f t="shared" si="128"/>
        <v>3.5</v>
      </c>
      <c r="P271" s="163">
        <f t="shared" si="129"/>
        <v>330.75</v>
      </c>
      <c r="Q271" s="178"/>
    </row>
    <row r="272" spans="1:17">
      <c r="A272" s="5">
        <f>IF(C272=0,"",1+MAX(A$9:A271))</f>
        <v>127</v>
      </c>
      <c r="B272" s="53" t="s">
        <v>196</v>
      </c>
      <c r="C272" s="57">
        <f>E263*F263</f>
        <v>660.15</v>
      </c>
      <c r="D272" s="37">
        <v>0.05</v>
      </c>
      <c r="E272" s="36">
        <f t="shared" si="130"/>
        <v>693.15750000000003</v>
      </c>
      <c r="F272" s="32" t="s">
        <v>37</v>
      </c>
      <c r="G272" s="171">
        <v>0.98</v>
      </c>
      <c r="H272" s="163">
        <f t="shared" si="127"/>
        <v>679.29435000000001</v>
      </c>
      <c r="I272" s="162">
        <v>1</v>
      </c>
      <c r="J272" s="163" t="s">
        <v>42</v>
      </c>
      <c r="K272" s="163">
        <v>50</v>
      </c>
      <c r="L272" s="172">
        <v>1.0999999999999999E-2</v>
      </c>
      <c r="M272" s="162">
        <f t="shared" si="131"/>
        <v>7.6247324999999995</v>
      </c>
      <c r="N272" s="173">
        <f t="shared" si="132"/>
        <v>381.23662499999995</v>
      </c>
      <c r="O272" s="171">
        <f t="shared" si="128"/>
        <v>1.5299999999999998</v>
      </c>
      <c r="P272" s="163">
        <f t="shared" si="129"/>
        <v>1060.5309749999999</v>
      </c>
      <c r="Q272" s="178"/>
    </row>
    <row r="273" spans="1:17">
      <c r="A273" s="5">
        <f>IF(C273=0,"",1+MAX(A$9:A272))</f>
        <v>128</v>
      </c>
      <c r="B273" s="53" t="s">
        <v>63</v>
      </c>
      <c r="C273" s="56">
        <f>E263*4</f>
        <v>180</v>
      </c>
      <c r="D273" s="37">
        <v>0.05</v>
      </c>
      <c r="E273" s="36">
        <f t="shared" si="130"/>
        <v>189</v>
      </c>
      <c r="F273" s="32" t="s">
        <v>38</v>
      </c>
      <c r="G273" s="171">
        <v>0.3</v>
      </c>
      <c r="H273" s="163">
        <f t="shared" si="127"/>
        <v>56.699999999999996</v>
      </c>
      <c r="I273" s="162">
        <v>1</v>
      </c>
      <c r="J273" s="163" t="s">
        <v>42</v>
      </c>
      <c r="K273" s="163">
        <v>50</v>
      </c>
      <c r="L273" s="172">
        <v>8.0000000000000002E-3</v>
      </c>
      <c r="M273" s="162">
        <f t="shared" si="131"/>
        <v>1.512</v>
      </c>
      <c r="N273" s="173">
        <f t="shared" si="132"/>
        <v>75.599999999999994</v>
      </c>
      <c r="O273" s="171">
        <f t="shared" si="128"/>
        <v>0.7</v>
      </c>
      <c r="P273" s="163">
        <f t="shared" si="129"/>
        <v>132.29999999999998</v>
      </c>
      <c r="Q273" s="178"/>
    </row>
    <row r="274" spans="1:17">
      <c r="A274" s="5" t="str">
        <f>IF(C274=0,"",1+MAX(A$9:A273))</f>
        <v/>
      </c>
      <c r="B274" s="41" t="s">
        <v>104</v>
      </c>
      <c r="C274" s="32"/>
      <c r="D274" s="32"/>
      <c r="E274" s="42">
        <v>43</v>
      </c>
      <c r="F274" s="42">
        <v>15</v>
      </c>
      <c r="G274" s="171"/>
      <c r="H274" s="163"/>
      <c r="I274" s="162"/>
      <c r="J274" s="163"/>
      <c r="K274" s="163"/>
      <c r="L274" s="172"/>
      <c r="M274" s="162"/>
      <c r="N274" s="173"/>
      <c r="O274" s="171"/>
      <c r="P274" s="163"/>
      <c r="Q274" s="178"/>
    </row>
    <row r="275" spans="1:17">
      <c r="A275" s="5">
        <f>IF(C275=0,"",1+MAX(A$9:A274))</f>
        <v>129</v>
      </c>
      <c r="B275" s="53" t="s">
        <v>160</v>
      </c>
      <c r="C275" s="35">
        <f>E274*F274*2</f>
        <v>1290</v>
      </c>
      <c r="D275" s="37">
        <v>0.05</v>
      </c>
      <c r="E275" s="36">
        <f>C275*(1+D275)</f>
        <v>1354.5</v>
      </c>
      <c r="F275" s="32" t="s">
        <v>37</v>
      </c>
      <c r="G275" s="171">
        <v>0.56000000000000005</v>
      </c>
      <c r="H275" s="163">
        <f>G275*E275</f>
        <v>758.5200000000001</v>
      </c>
      <c r="I275" s="162">
        <v>2</v>
      </c>
      <c r="J275" s="163" t="s">
        <v>51</v>
      </c>
      <c r="K275" s="163">
        <v>50</v>
      </c>
      <c r="L275" s="172">
        <v>1.4E-2</v>
      </c>
      <c r="M275" s="162">
        <f>L275*E275</f>
        <v>18.963000000000001</v>
      </c>
      <c r="N275" s="173">
        <f>M275*K275</f>
        <v>948.15000000000009</v>
      </c>
      <c r="O275" s="171">
        <f>(H275+N275)/E275</f>
        <v>1.26</v>
      </c>
      <c r="P275" s="163">
        <f>O275*E275</f>
        <v>1706.67</v>
      </c>
      <c r="Q275" s="178"/>
    </row>
    <row r="276" spans="1:17">
      <c r="A276" s="5" t="str">
        <f>IF(C276=0,"",1+MAX(A$9:A275))</f>
        <v/>
      </c>
      <c r="B276" s="54" t="s">
        <v>52</v>
      </c>
      <c r="C276" s="55"/>
      <c r="D276" s="55"/>
      <c r="E276" s="36">
        <f>ROUNDUP(E275/32,0)</f>
        <v>43</v>
      </c>
      <c r="F276" s="32" t="s">
        <v>53</v>
      </c>
      <c r="G276" s="163"/>
      <c r="H276" s="163"/>
      <c r="I276" s="162"/>
      <c r="J276" s="163"/>
      <c r="K276" s="163"/>
      <c r="L276" s="172"/>
      <c r="M276" s="162"/>
      <c r="N276" s="173"/>
      <c r="O276" s="171"/>
      <c r="P276" s="163"/>
      <c r="Q276" s="178"/>
    </row>
    <row r="277" spans="1:17" ht="16.5" customHeight="1">
      <c r="A277" s="5" t="str">
        <f>IF(C277=0,"",1+MAX(A$9:A276))</f>
        <v/>
      </c>
      <c r="B277" s="54" t="s">
        <v>54</v>
      </c>
      <c r="C277" s="55"/>
      <c r="D277" s="55"/>
      <c r="E277" s="36">
        <f>ROUNDUP(E276*24/500,0)</f>
        <v>3</v>
      </c>
      <c r="F277" s="32" t="s">
        <v>55</v>
      </c>
      <c r="G277" s="171">
        <v>4.5</v>
      </c>
      <c r="H277" s="163">
        <f t="shared" ref="H277:H284" si="133">G277*E277</f>
        <v>13.5</v>
      </c>
      <c r="I277" s="162"/>
      <c r="J277" s="163"/>
      <c r="K277" s="163"/>
      <c r="L277" s="172"/>
      <c r="M277" s="162"/>
      <c r="N277" s="173"/>
      <c r="O277" s="171">
        <f t="shared" ref="O277:O284" si="134">(H277+N277)/E277</f>
        <v>4.5</v>
      </c>
      <c r="P277" s="163">
        <f t="shared" ref="P277:P284" si="135">O277*E277</f>
        <v>13.5</v>
      </c>
      <c r="Q277" s="178"/>
    </row>
    <row r="278" spans="1:17" ht="15" customHeight="1">
      <c r="A278" s="5" t="str">
        <f>IF(C278=0,"",1+MAX(A$9:A277))</f>
        <v/>
      </c>
      <c r="B278" s="54" t="s">
        <v>56</v>
      </c>
      <c r="C278" s="55"/>
      <c r="D278" s="55"/>
      <c r="E278" s="36">
        <f>ROUNDUP(E275/200,0)</f>
        <v>7</v>
      </c>
      <c r="F278" s="32" t="s">
        <v>57</v>
      </c>
      <c r="G278" s="171">
        <v>9.8000000000000007</v>
      </c>
      <c r="H278" s="163">
        <f t="shared" si="133"/>
        <v>68.600000000000009</v>
      </c>
      <c r="I278" s="162"/>
      <c r="J278" s="163"/>
      <c r="K278" s="163"/>
      <c r="L278" s="172"/>
      <c r="M278" s="162"/>
      <c r="N278" s="173"/>
      <c r="O278" s="171">
        <f t="shared" si="134"/>
        <v>9.8000000000000007</v>
      </c>
      <c r="P278" s="163">
        <f t="shared" si="135"/>
        <v>68.600000000000009</v>
      </c>
      <c r="Q278" s="178"/>
    </row>
    <row r="279" spans="1:17">
      <c r="A279" s="5" t="str">
        <f>IF(C279=0,"",1+MAX(A$9:A278))</f>
        <v/>
      </c>
      <c r="B279" s="54" t="s">
        <v>58</v>
      </c>
      <c r="C279" s="55"/>
      <c r="D279" s="55"/>
      <c r="E279" s="36">
        <f>ROUNDUP(E275*5.25/1000,0)</f>
        <v>8</v>
      </c>
      <c r="F279" s="32" t="s">
        <v>59</v>
      </c>
      <c r="G279" s="171">
        <v>4.8</v>
      </c>
      <c r="H279" s="163">
        <f t="shared" si="133"/>
        <v>38.4</v>
      </c>
      <c r="I279" s="162"/>
      <c r="J279" s="163"/>
      <c r="K279" s="163"/>
      <c r="L279" s="172"/>
      <c r="M279" s="162"/>
      <c r="N279" s="173"/>
      <c r="O279" s="171">
        <f t="shared" si="134"/>
        <v>4.8</v>
      </c>
      <c r="P279" s="163">
        <f t="shared" si="135"/>
        <v>38.4</v>
      </c>
      <c r="Q279" s="178"/>
    </row>
    <row r="280" spans="1:17">
      <c r="A280" s="5">
        <f>IF(C280=0,"",1+MAX(A$9:A279))</f>
        <v>130</v>
      </c>
      <c r="B280" s="54" t="s">
        <v>60</v>
      </c>
      <c r="C280" s="56">
        <f>E274*F274*2</f>
        <v>1290</v>
      </c>
      <c r="D280" s="37">
        <v>0.05</v>
      </c>
      <c r="E280" s="36">
        <f t="shared" ref="E280:E284" si="136">C280*(1+D280)</f>
        <v>1354.5</v>
      </c>
      <c r="F280" s="32" t="s">
        <v>37</v>
      </c>
      <c r="G280" s="171">
        <v>0</v>
      </c>
      <c r="H280" s="163">
        <f t="shared" si="133"/>
        <v>0</v>
      </c>
      <c r="I280" s="162">
        <v>1</v>
      </c>
      <c r="J280" s="163" t="s">
        <v>42</v>
      </c>
      <c r="K280" s="163">
        <v>50</v>
      </c>
      <c r="L280" s="172">
        <v>2.1000000000000001E-2</v>
      </c>
      <c r="M280" s="162">
        <f t="shared" ref="M280:M284" si="137">L280*E280</f>
        <v>28.444500000000001</v>
      </c>
      <c r="N280" s="173">
        <f t="shared" ref="N280:N284" si="138">M280*K280</f>
        <v>1422.2250000000001</v>
      </c>
      <c r="O280" s="171">
        <f t="shared" si="134"/>
        <v>1.05</v>
      </c>
      <c r="P280" s="163">
        <f t="shared" si="135"/>
        <v>1422.2250000000001</v>
      </c>
      <c r="Q280" s="178"/>
    </row>
    <row r="281" spans="1:17" ht="31.5">
      <c r="A281" s="5">
        <f>IF(C281=0,"",1+MAX(A$9:A280))</f>
        <v>131</v>
      </c>
      <c r="B281" s="53" t="s">
        <v>67</v>
      </c>
      <c r="C281" s="56">
        <f>ROUNDUP(E274/1.33+1,0)</f>
        <v>34</v>
      </c>
      <c r="D281" s="37">
        <v>0.05</v>
      </c>
      <c r="E281" s="36">
        <f t="shared" si="136"/>
        <v>35.700000000000003</v>
      </c>
      <c r="F281" s="32" t="s">
        <v>43</v>
      </c>
      <c r="G281" s="171">
        <f>F274*3.5</f>
        <v>52.5</v>
      </c>
      <c r="H281" s="163">
        <f t="shared" si="133"/>
        <v>1874.2500000000002</v>
      </c>
      <c r="I281" s="162">
        <v>1</v>
      </c>
      <c r="J281" s="163" t="s">
        <v>42</v>
      </c>
      <c r="K281" s="163">
        <v>50</v>
      </c>
      <c r="L281" s="172">
        <v>0.23</v>
      </c>
      <c r="M281" s="162">
        <f t="shared" si="137"/>
        <v>8.2110000000000003</v>
      </c>
      <c r="N281" s="173">
        <f t="shared" si="138"/>
        <v>410.55</v>
      </c>
      <c r="O281" s="171">
        <f t="shared" si="134"/>
        <v>64</v>
      </c>
      <c r="P281" s="163">
        <f t="shared" si="135"/>
        <v>2284.8000000000002</v>
      </c>
      <c r="Q281" s="178"/>
    </row>
    <row r="282" spans="1:17">
      <c r="A282" s="5">
        <f>IF(C282=0,"",1+MAX(A$9:A281))</f>
        <v>132</v>
      </c>
      <c r="B282" s="53" t="s">
        <v>68</v>
      </c>
      <c r="C282" s="56">
        <f>E274*2</f>
        <v>86</v>
      </c>
      <c r="D282" s="37">
        <v>0.05</v>
      </c>
      <c r="E282" s="36">
        <f t="shared" si="136"/>
        <v>90.3</v>
      </c>
      <c r="F282" s="32" t="s">
        <v>38</v>
      </c>
      <c r="G282" s="171">
        <v>3.5</v>
      </c>
      <c r="H282" s="163">
        <f t="shared" si="133"/>
        <v>316.05</v>
      </c>
      <c r="I282" s="162">
        <v>1</v>
      </c>
      <c r="J282" s="163" t="s">
        <v>42</v>
      </c>
      <c r="K282" s="163">
        <v>50</v>
      </c>
      <c r="L282" s="172">
        <v>0</v>
      </c>
      <c r="M282" s="162">
        <f t="shared" si="137"/>
        <v>0</v>
      </c>
      <c r="N282" s="173">
        <f t="shared" si="138"/>
        <v>0</v>
      </c>
      <c r="O282" s="171">
        <f t="shared" si="134"/>
        <v>3.5000000000000004</v>
      </c>
      <c r="P282" s="163">
        <f t="shared" si="135"/>
        <v>316.05</v>
      </c>
      <c r="Q282" s="178"/>
    </row>
    <row r="283" spans="1:17">
      <c r="A283" s="5">
        <f>IF(C283=0,"",1+MAX(A$9:A282))</f>
        <v>133</v>
      </c>
      <c r="B283" s="53" t="s">
        <v>196</v>
      </c>
      <c r="C283" s="57">
        <f>E274*F274</f>
        <v>645</v>
      </c>
      <c r="D283" s="37">
        <v>0.05</v>
      </c>
      <c r="E283" s="36">
        <f t="shared" si="136"/>
        <v>677.25</v>
      </c>
      <c r="F283" s="32" t="s">
        <v>37</v>
      </c>
      <c r="G283" s="171">
        <v>0.98</v>
      </c>
      <c r="H283" s="163">
        <f t="shared" si="133"/>
        <v>663.70500000000004</v>
      </c>
      <c r="I283" s="162">
        <v>1</v>
      </c>
      <c r="J283" s="163" t="s">
        <v>42</v>
      </c>
      <c r="K283" s="163">
        <v>50</v>
      </c>
      <c r="L283" s="172">
        <v>1.0999999999999999E-2</v>
      </c>
      <c r="M283" s="162">
        <f t="shared" si="137"/>
        <v>7.4497499999999999</v>
      </c>
      <c r="N283" s="173">
        <f t="shared" si="138"/>
        <v>372.48750000000001</v>
      </c>
      <c r="O283" s="171">
        <f t="shared" si="134"/>
        <v>1.5300000000000002</v>
      </c>
      <c r="P283" s="163">
        <f t="shared" si="135"/>
        <v>1036.1925000000001</v>
      </c>
      <c r="Q283" s="178"/>
    </row>
    <row r="284" spans="1:17">
      <c r="A284" s="5">
        <f>IF(C284=0,"",1+MAX(A$9:A283))</f>
        <v>134</v>
      </c>
      <c r="B284" s="53" t="s">
        <v>63</v>
      </c>
      <c r="C284" s="56">
        <f>E274*4</f>
        <v>172</v>
      </c>
      <c r="D284" s="37">
        <v>0.05</v>
      </c>
      <c r="E284" s="36">
        <f t="shared" si="136"/>
        <v>180.6</v>
      </c>
      <c r="F284" s="32" t="s">
        <v>38</v>
      </c>
      <c r="G284" s="171">
        <v>0.3</v>
      </c>
      <c r="H284" s="163">
        <f t="shared" si="133"/>
        <v>54.18</v>
      </c>
      <c r="I284" s="162">
        <v>1</v>
      </c>
      <c r="J284" s="163" t="s">
        <v>42</v>
      </c>
      <c r="K284" s="163">
        <v>50</v>
      </c>
      <c r="L284" s="172">
        <v>8.0000000000000002E-3</v>
      </c>
      <c r="M284" s="162">
        <f t="shared" si="137"/>
        <v>1.4448000000000001</v>
      </c>
      <c r="N284" s="173">
        <f t="shared" si="138"/>
        <v>72.240000000000009</v>
      </c>
      <c r="O284" s="171">
        <f t="shared" si="134"/>
        <v>0.70000000000000007</v>
      </c>
      <c r="P284" s="163">
        <f t="shared" si="135"/>
        <v>126.42</v>
      </c>
      <c r="Q284" s="178"/>
    </row>
    <row r="285" spans="1:17">
      <c r="A285" s="5" t="str">
        <f>IF(C285=0,"",1+MAX(A$9:A284))</f>
        <v/>
      </c>
      <c r="B285" s="41" t="s">
        <v>105</v>
      </c>
      <c r="C285" s="32"/>
      <c r="D285" s="32"/>
      <c r="E285" s="42">
        <v>43</v>
      </c>
      <c r="F285" s="42">
        <v>16.16</v>
      </c>
      <c r="G285" s="171"/>
      <c r="H285" s="163"/>
      <c r="I285" s="162"/>
      <c r="J285" s="163"/>
      <c r="K285" s="163"/>
      <c r="L285" s="172"/>
      <c r="M285" s="162"/>
      <c r="N285" s="173"/>
      <c r="O285" s="171"/>
      <c r="P285" s="163"/>
      <c r="Q285" s="178"/>
    </row>
    <row r="286" spans="1:17">
      <c r="A286" s="5">
        <f>IF(C286=0,"",1+MAX(A$9:A285))</f>
        <v>135</v>
      </c>
      <c r="B286" s="53" t="s">
        <v>160</v>
      </c>
      <c r="C286" s="35">
        <f>E285*F285*2</f>
        <v>1389.76</v>
      </c>
      <c r="D286" s="37">
        <v>0.05</v>
      </c>
      <c r="E286" s="36">
        <f>C286*(1+D286)</f>
        <v>1459.248</v>
      </c>
      <c r="F286" s="32" t="s">
        <v>37</v>
      </c>
      <c r="G286" s="171">
        <v>0.56000000000000005</v>
      </c>
      <c r="H286" s="163">
        <f>G286*E286</f>
        <v>817.17888000000005</v>
      </c>
      <c r="I286" s="162">
        <v>2</v>
      </c>
      <c r="J286" s="163" t="s">
        <v>51</v>
      </c>
      <c r="K286" s="163">
        <v>50</v>
      </c>
      <c r="L286" s="172">
        <v>1.4E-2</v>
      </c>
      <c r="M286" s="162">
        <f>L286*E286</f>
        <v>20.429472000000001</v>
      </c>
      <c r="N286" s="173">
        <f>M286*K286</f>
        <v>1021.4736</v>
      </c>
      <c r="O286" s="171">
        <f>(H286+N286)/E286</f>
        <v>1.26</v>
      </c>
      <c r="P286" s="163">
        <f>O286*E286</f>
        <v>1838.65248</v>
      </c>
      <c r="Q286" s="178"/>
    </row>
    <row r="287" spans="1:17">
      <c r="A287" s="5" t="str">
        <f>IF(C287=0,"",1+MAX(A$9:A286))</f>
        <v/>
      </c>
      <c r="B287" s="54" t="s">
        <v>52</v>
      </c>
      <c r="C287" s="55"/>
      <c r="D287" s="55"/>
      <c r="E287" s="36">
        <f>ROUNDUP(E286/32,0)</f>
        <v>46</v>
      </c>
      <c r="F287" s="32" t="s">
        <v>53</v>
      </c>
      <c r="G287" s="163"/>
      <c r="H287" s="163"/>
      <c r="I287" s="162"/>
      <c r="J287" s="163"/>
      <c r="K287" s="163"/>
      <c r="L287" s="172"/>
      <c r="M287" s="162"/>
      <c r="N287" s="173"/>
      <c r="O287" s="171"/>
      <c r="P287" s="163"/>
      <c r="Q287" s="178"/>
    </row>
    <row r="288" spans="1:17" ht="16.5" customHeight="1">
      <c r="A288" s="5" t="str">
        <f>IF(C288=0,"",1+MAX(A$9:A287))</f>
        <v/>
      </c>
      <c r="B288" s="54" t="s">
        <v>54</v>
      </c>
      <c r="C288" s="55"/>
      <c r="D288" s="55"/>
      <c r="E288" s="36">
        <f>ROUNDUP(E287*24/500,0)</f>
        <v>3</v>
      </c>
      <c r="F288" s="32" t="s">
        <v>55</v>
      </c>
      <c r="G288" s="171">
        <v>4.5</v>
      </c>
      <c r="H288" s="163">
        <f t="shared" ref="H288:H303" si="139">G288*E288</f>
        <v>13.5</v>
      </c>
      <c r="I288" s="162"/>
      <c r="J288" s="163"/>
      <c r="K288" s="163"/>
      <c r="L288" s="172"/>
      <c r="M288" s="162"/>
      <c r="N288" s="173"/>
      <c r="O288" s="171">
        <f t="shared" ref="O288:O303" si="140">(H288+N288)/E288</f>
        <v>4.5</v>
      </c>
      <c r="P288" s="163">
        <f t="shared" ref="P288:P303" si="141">O288*E288</f>
        <v>13.5</v>
      </c>
      <c r="Q288" s="178"/>
    </row>
    <row r="289" spans="1:17" ht="15" customHeight="1">
      <c r="A289" s="5" t="str">
        <f>IF(C289=0,"",1+MAX(A$9:A288))</f>
        <v/>
      </c>
      <c r="B289" s="54" t="s">
        <v>56</v>
      </c>
      <c r="C289" s="55"/>
      <c r="D289" s="55"/>
      <c r="E289" s="36">
        <f>ROUNDUP(E286/200,0)</f>
        <v>8</v>
      </c>
      <c r="F289" s="32" t="s">
        <v>57</v>
      </c>
      <c r="G289" s="171">
        <v>9.8000000000000007</v>
      </c>
      <c r="H289" s="163">
        <f t="shared" si="139"/>
        <v>78.400000000000006</v>
      </c>
      <c r="I289" s="162"/>
      <c r="J289" s="163"/>
      <c r="K289" s="163"/>
      <c r="L289" s="172"/>
      <c r="M289" s="162"/>
      <c r="N289" s="173"/>
      <c r="O289" s="171">
        <f t="shared" si="140"/>
        <v>9.8000000000000007</v>
      </c>
      <c r="P289" s="163">
        <f t="shared" si="141"/>
        <v>78.400000000000006</v>
      </c>
      <c r="Q289" s="178"/>
    </row>
    <row r="290" spans="1:17">
      <c r="A290" s="5" t="str">
        <f>IF(C290=0,"",1+MAX(A$9:A289))</f>
        <v/>
      </c>
      <c r="B290" s="54" t="s">
        <v>58</v>
      </c>
      <c r="C290" s="55"/>
      <c r="D290" s="55"/>
      <c r="E290" s="36">
        <f>ROUNDUP(E286*5.25/1000,0)</f>
        <v>8</v>
      </c>
      <c r="F290" s="32" t="s">
        <v>59</v>
      </c>
      <c r="G290" s="171">
        <v>4.8</v>
      </c>
      <c r="H290" s="163">
        <f t="shared" si="139"/>
        <v>38.4</v>
      </c>
      <c r="I290" s="162"/>
      <c r="J290" s="163"/>
      <c r="K290" s="163"/>
      <c r="L290" s="172"/>
      <c r="M290" s="162"/>
      <c r="N290" s="173"/>
      <c r="O290" s="171">
        <f t="shared" si="140"/>
        <v>4.8</v>
      </c>
      <c r="P290" s="163">
        <f t="shared" si="141"/>
        <v>38.4</v>
      </c>
      <c r="Q290" s="178"/>
    </row>
    <row r="291" spans="1:17" ht="16.5" thickBot="1">
      <c r="A291" s="5">
        <f>IF(C291=0,"",1+MAX(A$9:A290))</f>
        <v>136</v>
      </c>
      <c r="B291" s="54" t="s">
        <v>60</v>
      </c>
      <c r="C291" s="56">
        <f>E285*F285*2</f>
        <v>1389.76</v>
      </c>
      <c r="D291" s="37">
        <v>0.05</v>
      </c>
      <c r="E291" s="36">
        <f t="shared" ref="E291:E303" si="142">C291*(1+D291)</f>
        <v>1459.248</v>
      </c>
      <c r="F291" s="32" t="s">
        <v>37</v>
      </c>
      <c r="G291" s="171">
        <v>0</v>
      </c>
      <c r="H291" s="163">
        <f t="shared" si="139"/>
        <v>0</v>
      </c>
      <c r="I291" s="162">
        <v>1</v>
      </c>
      <c r="J291" s="163" t="s">
        <v>42</v>
      </c>
      <c r="K291" s="163">
        <v>50</v>
      </c>
      <c r="L291" s="172">
        <v>2.1000000000000001E-2</v>
      </c>
      <c r="M291" s="162">
        <f t="shared" ref="M291:M303" si="143">L291*E291</f>
        <v>30.644208000000003</v>
      </c>
      <c r="N291" s="173">
        <f t="shared" ref="N291:N303" si="144">M291*K291</f>
        <v>1532.2104000000002</v>
      </c>
      <c r="O291" s="171">
        <f t="shared" si="140"/>
        <v>1.05</v>
      </c>
      <c r="P291" s="163">
        <f t="shared" si="141"/>
        <v>1532.2104000000002</v>
      </c>
      <c r="Q291" s="178"/>
    </row>
    <row r="292" spans="1:17" ht="16.5" thickBot="1">
      <c r="A292" s="154"/>
      <c r="B292" s="155"/>
      <c r="C292" s="156"/>
      <c r="D292" s="157"/>
      <c r="E292" s="157"/>
      <c r="F292" s="158"/>
      <c r="G292" s="158"/>
      <c r="H292" s="158"/>
      <c r="I292" s="158"/>
      <c r="J292" s="159"/>
      <c r="K292" s="159"/>
      <c r="L292" s="160"/>
      <c r="M292" s="159"/>
      <c r="N292" s="157"/>
      <c r="O292" s="159"/>
      <c r="P292" s="159"/>
      <c r="Q292" s="161"/>
    </row>
    <row r="293" spans="1:17">
      <c r="A293" s="121" t="s">
        <v>182</v>
      </c>
      <c r="B293" s="133"/>
      <c r="C293" s="134"/>
      <c r="D293" s="135"/>
      <c r="E293" s="135"/>
      <c r="F293" s="136"/>
      <c r="G293" s="136"/>
      <c r="H293" s="136"/>
      <c r="I293" s="137"/>
      <c r="J293" s="138"/>
      <c r="K293" s="137" t="s">
        <v>6</v>
      </c>
      <c r="L293" s="137"/>
      <c r="M293" s="139"/>
      <c r="N293" s="138"/>
      <c r="O293" s="137"/>
      <c r="P293" s="137"/>
      <c r="Q293" s="140"/>
    </row>
    <row r="294" spans="1:17">
      <c r="A294" s="121" t="s">
        <v>183</v>
      </c>
      <c r="B294" s="141"/>
      <c r="C294" s="142"/>
      <c r="D294" s="135"/>
      <c r="E294" s="135"/>
      <c r="F294" s="136"/>
      <c r="G294" s="136"/>
      <c r="H294" s="136"/>
      <c r="I294" s="143"/>
      <c r="J294" s="138"/>
      <c r="K294" s="144" t="s">
        <v>7</v>
      </c>
      <c r="L294" s="145"/>
      <c r="M294" s="139"/>
      <c r="N294" s="138"/>
      <c r="O294" s="144"/>
      <c r="P294" s="145"/>
      <c r="Q294" s="140"/>
    </row>
    <row r="295" spans="1:17">
      <c r="A295" s="122"/>
      <c r="B295" s="133"/>
      <c r="C295" s="134"/>
      <c r="D295" s="135"/>
      <c r="E295" s="135"/>
      <c r="F295" s="136"/>
      <c r="G295" s="136"/>
      <c r="H295" s="136"/>
      <c r="I295" s="143"/>
      <c r="J295" s="138"/>
      <c r="K295" s="144" t="s">
        <v>8</v>
      </c>
      <c r="L295" s="144"/>
      <c r="M295" s="139"/>
      <c r="N295" s="138"/>
      <c r="O295" s="144"/>
      <c r="P295" s="144"/>
      <c r="Q295" s="140"/>
    </row>
    <row r="296" spans="1:17">
      <c r="A296" s="123" t="s">
        <v>205</v>
      </c>
      <c r="B296" s="146"/>
      <c r="C296" s="147"/>
      <c r="D296" s="135"/>
      <c r="E296" s="135"/>
      <c r="F296" s="136"/>
      <c r="G296" s="136"/>
      <c r="H296" s="136"/>
      <c r="I296" s="139"/>
      <c r="J296" s="138"/>
      <c r="K296" s="144" t="s">
        <v>9</v>
      </c>
      <c r="L296" s="144"/>
      <c r="M296" s="139"/>
      <c r="N296" s="138"/>
      <c r="O296" s="144"/>
      <c r="P296" s="144"/>
      <c r="Q296" s="140"/>
    </row>
    <row r="297" spans="1:17" ht="16.5" thickBot="1">
      <c r="A297" s="124"/>
      <c r="B297" s="125"/>
      <c r="C297" s="126"/>
      <c r="D297" s="127"/>
      <c r="E297" s="127"/>
      <c r="F297" s="128"/>
      <c r="G297" s="128"/>
      <c r="H297" s="128"/>
      <c r="I297" s="128"/>
      <c r="J297" s="130"/>
      <c r="K297" s="131" t="s">
        <v>0</v>
      </c>
      <c r="L297" s="132">
        <f ca="1">TODAY()</f>
        <v>46151</v>
      </c>
      <c r="M297" s="129"/>
      <c r="N297" s="130"/>
      <c r="O297" s="131"/>
      <c r="P297" s="132"/>
      <c r="Q297" s="148"/>
    </row>
    <row r="298" spans="1:17" ht="36.75" thickBot="1">
      <c r="A298" s="149" t="s">
        <v>10</v>
      </c>
      <c r="B298" s="150" t="s">
        <v>1</v>
      </c>
      <c r="C298" s="151" t="s">
        <v>11</v>
      </c>
      <c r="D298" s="151" t="s">
        <v>12</v>
      </c>
      <c r="E298" s="150" t="s">
        <v>13</v>
      </c>
      <c r="F298" s="151" t="s">
        <v>14</v>
      </c>
      <c r="G298" s="151" t="s">
        <v>24</v>
      </c>
      <c r="H298" s="150" t="s">
        <v>2</v>
      </c>
      <c r="I298" s="150" t="s">
        <v>41</v>
      </c>
      <c r="J298" s="150" t="s">
        <v>40</v>
      </c>
      <c r="K298" s="150" t="s">
        <v>34</v>
      </c>
      <c r="L298" s="152" t="s">
        <v>35</v>
      </c>
      <c r="M298" s="150" t="s">
        <v>36</v>
      </c>
      <c r="N298" s="150" t="s">
        <v>3</v>
      </c>
      <c r="O298" s="151" t="s">
        <v>15</v>
      </c>
      <c r="P298" s="151" t="s">
        <v>4</v>
      </c>
      <c r="Q298" s="153" t="s">
        <v>16</v>
      </c>
    </row>
    <row r="299" spans="1:17" ht="16.5" thickBot="1">
      <c r="A299" s="109"/>
      <c r="B299" s="110" t="s">
        <v>17</v>
      </c>
      <c r="C299" s="111"/>
      <c r="D299" s="111"/>
      <c r="E299" s="111"/>
      <c r="F299" s="111"/>
      <c r="G299" s="111"/>
      <c r="H299" s="111"/>
      <c r="I299" s="111"/>
      <c r="J299" s="111"/>
      <c r="K299" s="111"/>
      <c r="L299" s="111"/>
      <c r="M299" s="111"/>
      <c r="N299" s="111"/>
      <c r="O299" s="111"/>
      <c r="P299" s="111"/>
      <c r="Q299" s="112"/>
    </row>
    <row r="300" spans="1:17" ht="31.5">
      <c r="A300" s="5">
        <f>IF(C300=0,"",1+MAX(A$9:A291))</f>
        <v>137</v>
      </c>
      <c r="B300" s="53" t="s">
        <v>67</v>
      </c>
      <c r="C300" s="56">
        <f>ROUNDUP(E285/1.33+1,0)</f>
        <v>34</v>
      </c>
      <c r="D300" s="37">
        <v>0.05</v>
      </c>
      <c r="E300" s="36">
        <f t="shared" si="142"/>
        <v>35.700000000000003</v>
      </c>
      <c r="F300" s="32" t="s">
        <v>43</v>
      </c>
      <c r="G300" s="171">
        <f>F285*3.5</f>
        <v>56.56</v>
      </c>
      <c r="H300" s="163">
        <f t="shared" si="139"/>
        <v>2019.1920000000002</v>
      </c>
      <c r="I300" s="162">
        <v>1</v>
      </c>
      <c r="J300" s="163" t="s">
        <v>42</v>
      </c>
      <c r="K300" s="163">
        <v>50</v>
      </c>
      <c r="L300" s="172">
        <v>0.23</v>
      </c>
      <c r="M300" s="162">
        <f t="shared" si="143"/>
        <v>8.2110000000000003</v>
      </c>
      <c r="N300" s="173">
        <f t="shared" si="144"/>
        <v>410.55</v>
      </c>
      <c r="O300" s="171">
        <f t="shared" si="140"/>
        <v>68.06</v>
      </c>
      <c r="P300" s="163">
        <f t="shared" si="141"/>
        <v>2429.7420000000002</v>
      </c>
      <c r="Q300" s="178"/>
    </row>
    <row r="301" spans="1:17">
      <c r="A301" s="5">
        <f>IF(C301=0,"",1+MAX(A$9:A300))</f>
        <v>138</v>
      </c>
      <c r="B301" s="53" t="s">
        <v>68</v>
      </c>
      <c r="C301" s="56">
        <f>E285*2</f>
        <v>86</v>
      </c>
      <c r="D301" s="37">
        <v>0.05</v>
      </c>
      <c r="E301" s="36">
        <f t="shared" si="142"/>
        <v>90.3</v>
      </c>
      <c r="F301" s="32" t="s">
        <v>38</v>
      </c>
      <c r="G301" s="171">
        <v>3.5</v>
      </c>
      <c r="H301" s="163">
        <f t="shared" si="139"/>
        <v>316.05</v>
      </c>
      <c r="I301" s="162">
        <v>1</v>
      </c>
      <c r="J301" s="163" t="s">
        <v>42</v>
      </c>
      <c r="K301" s="163">
        <v>50</v>
      </c>
      <c r="L301" s="172">
        <v>0</v>
      </c>
      <c r="M301" s="162">
        <f t="shared" si="143"/>
        <v>0</v>
      </c>
      <c r="N301" s="173">
        <f t="shared" si="144"/>
        <v>0</v>
      </c>
      <c r="O301" s="171">
        <f t="shared" si="140"/>
        <v>3.5000000000000004</v>
      </c>
      <c r="P301" s="163">
        <f t="shared" si="141"/>
        <v>316.05</v>
      </c>
      <c r="Q301" s="178"/>
    </row>
    <row r="302" spans="1:17">
      <c r="A302" s="5">
        <f>IF(C302=0,"",1+MAX(A$9:A301))</f>
        <v>139</v>
      </c>
      <c r="B302" s="53" t="s">
        <v>196</v>
      </c>
      <c r="C302" s="57">
        <f>E285*F285</f>
        <v>694.88</v>
      </c>
      <c r="D302" s="37">
        <v>0.05</v>
      </c>
      <c r="E302" s="36">
        <f t="shared" si="142"/>
        <v>729.62400000000002</v>
      </c>
      <c r="F302" s="32" t="s">
        <v>37</v>
      </c>
      <c r="G302" s="171">
        <v>0.98</v>
      </c>
      <c r="H302" s="163">
        <f t="shared" si="139"/>
        <v>715.03152</v>
      </c>
      <c r="I302" s="162">
        <v>1</v>
      </c>
      <c r="J302" s="163" t="s">
        <v>42</v>
      </c>
      <c r="K302" s="163">
        <v>50</v>
      </c>
      <c r="L302" s="172">
        <v>1.0999999999999999E-2</v>
      </c>
      <c r="M302" s="162">
        <f t="shared" si="143"/>
        <v>8.0258640000000003</v>
      </c>
      <c r="N302" s="173">
        <f t="shared" si="144"/>
        <v>401.29320000000001</v>
      </c>
      <c r="O302" s="171">
        <f t="shared" si="140"/>
        <v>1.53</v>
      </c>
      <c r="P302" s="163">
        <f t="shared" si="141"/>
        <v>1116.3247200000001</v>
      </c>
      <c r="Q302" s="178"/>
    </row>
    <row r="303" spans="1:17">
      <c r="A303" s="5">
        <f>IF(C303=0,"",1+MAX(A$9:A302))</f>
        <v>140</v>
      </c>
      <c r="B303" s="53" t="s">
        <v>63</v>
      </c>
      <c r="C303" s="56">
        <f>E285*4</f>
        <v>172</v>
      </c>
      <c r="D303" s="37">
        <v>0.05</v>
      </c>
      <c r="E303" s="36">
        <f t="shared" si="142"/>
        <v>180.6</v>
      </c>
      <c r="F303" s="32" t="s">
        <v>38</v>
      </c>
      <c r="G303" s="171">
        <v>0.3</v>
      </c>
      <c r="H303" s="163">
        <f t="shared" si="139"/>
        <v>54.18</v>
      </c>
      <c r="I303" s="162">
        <v>1</v>
      </c>
      <c r="J303" s="163" t="s">
        <v>42</v>
      </c>
      <c r="K303" s="163">
        <v>50</v>
      </c>
      <c r="L303" s="172">
        <v>8.0000000000000002E-3</v>
      </c>
      <c r="M303" s="162">
        <f t="shared" si="143"/>
        <v>1.4448000000000001</v>
      </c>
      <c r="N303" s="173">
        <f t="shared" si="144"/>
        <v>72.240000000000009</v>
      </c>
      <c r="O303" s="171">
        <f t="shared" si="140"/>
        <v>0.70000000000000007</v>
      </c>
      <c r="P303" s="163">
        <f t="shared" si="141"/>
        <v>126.42</v>
      </c>
      <c r="Q303" s="178"/>
    </row>
    <row r="304" spans="1:17">
      <c r="A304" s="5" t="str">
        <f>IF(C304=0,"",1+MAX(A$9:A303))</f>
        <v/>
      </c>
      <c r="B304" s="41" t="s">
        <v>106</v>
      </c>
      <c r="C304" s="32"/>
      <c r="D304" s="32"/>
      <c r="E304" s="42">
        <v>40</v>
      </c>
      <c r="F304" s="42">
        <v>15</v>
      </c>
      <c r="G304" s="171"/>
      <c r="H304" s="163"/>
      <c r="I304" s="162"/>
      <c r="J304" s="163"/>
      <c r="K304" s="163"/>
      <c r="L304" s="172"/>
      <c r="M304" s="162"/>
      <c r="N304" s="173"/>
      <c r="O304" s="171"/>
      <c r="P304" s="163"/>
      <c r="Q304" s="178"/>
    </row>
    <row r="305" spans="1:17">
      <c r="A305" s="5">
        <f>IF(C305=0,"",1+MAX(A$9:A304))</f>
        <v>141</v>
      </c>
      <c r="B305" s="53" t="s">
        <v>165</v>
      </c>
      <c r="C305" s="35">
        <f>E304*F304</f>
        <v>600</v>
      </c>
      <c r="D305" s="37">
        <v>0.05</v>
      </c>
      <c r="E305" s="36">
        <f>C305*(1+D305)</f>
        <v>630</v>
      </c>
      <c r="F305" s="32" t="s">
        <v>37</v>
      </c>
      <c r="G305" s="171">
        <v>0.56000000000000005</v>
      </c>
      <c r="H305" s="163">
        <f>G305*E305</f>
        <v>352.8</v>
      </c>
      <c r="I305" s="162">
        <v>2</v>
      </c>
      <c r="J305" s="163" t="s">
        <v>51</v>
      </c>
      <c r="K305" s="163">
        <v>50</v>
      </c>
      <c r="L305" s="172">
        <v>1.4E-2</v>
      </c>
      <c r="M305" s="162">
        <f>L305*E305</f>
        <v>8.82</v>
      </c>
      <c r="N305" s="173">
        <f>M305*K305</f>
        <v>441</v>
      </c>
      <c r="O305" s="171">
        <f>(H305+N305)/E305</f>
        <v>1.26</v>
      </c>
      <c r="P305" s="163">
        <f>O305*E305</f>
        <v>793.8</v>
      </c>
      <c r="Q305" s="178"/>
    </row>
    <row r="306" spans="1:17">
      <c r="A306" s="5" t="str">
        <f>IF(C306=0,"",1+MAX(A$9:A305))</f>
        <v/>
      </c>
      <c r="B306" s="54" t="s">
        <v>52</v>
      </c>
      <c r="C306" s="55"/>
      <c r="D306" s="55"/>
      <c r="E306" s="36">
        <f>ROUNDUP(E305/32,0)</f>
        <v>20</v>
      </c>
      <c r="F306" s="32" t="s">
        <v>53</v>
      </c>
      <c r="G306" s="163"/>
      <c r="H306" s="163"/>
      <c r="I306" s="162"/>
      <c r="J306" s="163"/>
      <c r="K306" s="163"/>
      <c r="L306" s="172"/>
      <c r="M306" s="162"/>
      <c r="N306" s="173"/>
      <c r="O306" s="171"/>
      <c r="P306" s="163"/>
      <c r="Q306" s="178"/>
    </row>
    <row r="307" spans="1:17" ht="16.5" customHeight="1">
      <c r="A307" s="5" t="str">
        <f>IF(C307=0,"",1+MAX(A$9:A306))</f>
        <v/>
      </c>
      <c r="B307" s="54" t="s">
        <v>54</v>
      </c>
      <c r="C307" s="55"/>
      <c r="D307" s="55"/>
      <c r="E307" s="36">
        <f>ROUNDUP(E306*24/500,0)</f>
        <v>1</v>
      </c>
      <c r="F307" s="32" t="s">
        <v>55</v>
      </c>
      <c r="G307" s="171">
        <v>4.5</v>
      </c>
      <c r="H307" s="163">
        <f t="shared" ref="H307:H312" si="145">G307*E307</f>
        <v>4.5</v>
      </c>
      <c r="I307" s="162"/>
      <c r="J307" s="163"/>
      <c r="K307" s="163"/>
      <c r="L307" s="172"/>
      <c r="M307" s="162"/>
      <c r="N307" s="173"/>
      <c r="O307" s="171">
        <f t="shared" ref="O307:O314" si="146">(H307+N307)/E307</f>
        <v>4.5</v>
      </c>
      <c r="P307" s="163">
        <f t="shared" ref="P307:P314" si="147">O307*E307</f>
        <v>4.5</v>
      </c>
      <c r="Q307" s="178"/>
    </row>
    <row r="308" spans="1:17" ht="15" customHeight="1">
      <c r="A308" s="5" t="str">
        <f>IF(C308=0,"",1+MAX(A$9:A307))</f>
        <v/>
      </c>
      <c r="B308" s="54" t="s">
        <v>56</v>
      </c>
      <c r="C308" s="55"/>
      <c r="D308" s="55"/>
      <c r="E308" s="36">
        <f>ROUNDUP(E305/200,0)</f>
        <v>4</v>
      </c>
      <c r="F308" s="32" t="s">
        <v>57</v>
      </c>
      <c r="G308" s="171">
        <v>9.8000000000000007</v>
      </c>
      <c r="H308" s="163">
        <f t="shared" si="145"/>
        <v>39.200000000000003</v>
      </c>
      <c r="I308" s="162"/>
      <c r="J308" s="163"/>
      <c r="K308" s="163"/>
      <c r="L308" s="172"/>
      <c r="M308" s="162"/>
      <c r="N308" s="173"/>
      <c r="O308" s="171">
        <f t="shared" si="146"/>
        <v>9.8000000000000007</v>
      </c>
      <c r="P308" s="163">
        <f t="shared" si="147"/>
        <v>39.200000000000003</v>
      </c>
      <c r="Q308" s="178"/>
    </row>
    <row r="309" spans="1:17">
      <c r="A309" s="5" t="str">
        <f>IF(C309=0,"",1+MAX(A$9:A308))</f>
        <v/>
      </c>
      <c r="B309" s="54" t="s">
        <v>58</v>
      </c>
      <c r="C309" s="55"/>
      <c r="D309" s="55"/>
      <c r="E309" s="36">
        <f>ROUNDUP(E305*5.25/1000,0)</f>
        <v>4</v>
      </c>
      <c r="F309" s="32" t="s">
        <v>59</v>
      </c>
      <c r="G309" s="171">
        <v>4.8</v>
      </c>
      <c r="H309" s="163">
        <f t="shared" si="145"/>
        <v>19.2</v>
      </c>
      <c r="I309" s="162"/>
      <c r="J309" s="163"/>
      <c r="K309" s="163"/>
      <c r="L309" s="172"/>
      <c r="M309" s="162"/>
      <c r="N309" s="173"/>
      <c r="O309" s="171">
        <f t="shared" si="146"/>
        <v>4.8</v>
      </c>
      <c r="P309" s="163">
        <f t="shared" si="147"/>
        <v>19.2</v>
      </c>
      <c r="Q309" s="178"/>
    </row>
    <row r="310" spans="1:17">
      <c r="A310" s="5">
        <f>IF(C310=0,"",1+MAX(A$9:A309))</f>
        <v>142</v>
      </c>
      <c r="B310" s="54" t="s">
        <v>60</v>
      </c>
      <c r="C310" s="56">
        <f>E304*F304*2</f>
        <v>1200</v>
      </c>
      <c r="D310" s="37">
        <v>0.05</v>
      </c>
      <c r="E310" s="36">
        <f t="shared" ref="E310:E312" si="148">C310*(1+D310)</f>
        <v>1260</v>
      </c>
      <c r="F310" s="32" t="s">
        <v>37</v>
      </c>
      <c r="G310" s="171">
        <v>0</v>
      </c>
      <c r="H310" s="163">
        <f t="shared" si="145"/>
        <v>0</v>
      </c>
      <c r="I310" s="162">
        <v>1</v>
      </c>
      <c r="J310" s="163" t="s">
        <v>42</v>
      </c>
      <c r="K310" s="163">
        <v>50</v>
      </c>
      <c r="L310" s="172">
        <v>2.1000000000000001E-2</v>
      </c>
      <c r="M310" s="162">
        <f t="shared" ref="M310:M314" si="149">L310*E310</f>
        <v>26.46</v>
      </c>
      <c r="N310" s="173">
        <f t="shared" ref="N310:N314" si="150">M310*K310</f>
        <v>1323</v>
      </c>
      <c r="O310" s="171">
        <f t="shared" si="146"/>
        <v>1.05</v>
      </c>
      <c r="P310" s="163">
        <f t="shared" si="147"/>
        <v>1323</v>
      </c>
      <c r="Q310" s="178"/>
    </row>
    <row r="311" spans="1:17" ht="31.5">
      <c r="A311" s="5">
        <f>IF(C311=0,"",1+MAX(A$9:A310))</f>
        <v>143</v>
      </c>
      <c r="B311" s="53" t="s">
        <v>67</v>
      </c>
      <c r="C311" s="56">
        <f>ROUNDUP(E304/1.33+1,0)</f>
        <v>32</v>
      </c>
      <c r="D311" s="37">
        <v>0.05</v>
      </c>
      <c r="E311" s="36">
        <f t="shared" si="148"/>
        <v>33.6</v>
      </c>
      <c r="F311" s="32" t="s">
        <v>43</v>
      </c>
      <c r="G311" s="171">
        <f>F304*3.5</f>
        <v>52.5</v>
      </c>
      <c r="H311" s="163">
        <f t="shared" si="145"/>
        <v>1764</v>
      </c>
      <c r="I311" s="162">
        <v>1</v>
      </c>
      <c r="J311" s="163" t="s">
        <v>42</v>
      </c>
      <c r="K311" s="163">
        <v>50</v>
      </c>
      <c r="L311" s="172">
        <v>0.23</v>
      </c>
      <c r="M311" s="162">
        <f t="shared" si="149"/>
        <v>7.7280000000000006</v>
      </c>
      <c r="N311" s="173">
        <f t="shared" si="150"/>
        <v>386.40000000000003</v>
      </c>
      <c r="O311" s="171">
        <f t="shared" si="146"/>
        <v>64</v>
      </c>
      <c r="P311" s="163">
        <f t="shared" si="147"/>
        <v>2150.4</v>
      </c>
      <c r="Q311" s="178"/>
    </row>
    <row r="312" spans="1:17">
      <c r="A312" s="5">
        <f>IF(C312=0,"",1+MAX(A$9:A311))</f>
        <v>144</v>
      </c>
      <c r="B312" s="53" t="s">
        <v>68</v>
      </c>
      <c r="C312" s="56">
        <f>E304*2</f>
        <v>80</v>
      </c>
      <c r="D312" s="37">
        <v>0.05</v>
      </c>
      <c r="E312" s="36">
        <f t="shared" si="148"/>
        <v>84</v>
      </c>
      <c r="F312" s="32" t="s">
        <v>38</v>
      </c>
      <c r="G312" s="171">
        <v>3.5</v>
      </c>
      <c r="H312" s="163">
        <f t="shared" si="145"/>
        <v>294</v>
      </c>
      <c r="I312" s="162">
        <v>1</v>
      </c>
      <c r="J312" s="163" t="s">
        <v>42</v>
      </c>
      <c r="K312" s="163">
        <v>50</v>
      </c>
      <c r="L312" s="172">
        <v>0</v>
      </c>
      <c r="M312" s="162">
        <f t="shared" si="149"/>
        <v>0</v>
      </c>
      <c r="N312" s="173">
        <f t="shared" si="150"/>
        <v>0</v>
      </c>
      <c r="O312" s="171">
        <f t="shared" si="146"/>
        <v>3.5</v>
      </c>
      <c r="P312" s="163">
        <f t="shared" si="147"/>
        <v>294</v>
      </c>
      <c r="Q312" s="178"/>
    </row>
    <row r="313" spans="1:17">
      <c r="A313" s="5">
        <f>IF(C313=0,"",1+MAX(A$9:A312))</f>
        <v>145</v>
      </c>
      <c r="B313" s="53" t="s">
        <v>164</v>
      </c>
      <c r="C313" s="57">
        <f>E304*F304</f>
        <v>600</v>
      </c>
      <c r="D313" s="37">
        <v>0.05</v>
      </c>
      <c r="E313" s="36">
        <f t="shared" ref="E313:E314" si="151">C313*(1+D313)</f>
        <v>630</v>
      </c>
      <c r="F313" s="32" t="s">
        <v>37</v>
      </c>
      <c r="G313" s="171">
        <v>1.7</v>
      </c>
      <c r="H313" s="163">
        <f t="shared" ref="H313:H314" si="152">G313*E313</f>
        <v>1071</v>
      </c>
      <c r="I313" s="162">
        <v>1</v>
      </c>
      <c r="J313" s="163" t="s">
        <v>42</v>
      </c>
      <c r="K313" s="163">
        <v>50</v>
      </c>
      <c r="L313" s="172">
        <v>1.0999999999999999E-2</v>
      </c>
      <c r="M313" s="162">
        <f t="shared" si="149"/>
        <v>6.93</v>
      </c>
      <c r="N313" s="173">
        <f t="shared" si="150"/>
        <v>346.5</v>
      </c>
      <c r="O313" s="171">
        <f t="shared" si="146"/>
        <v>2.25</v>
      </c>
      <c r="P313" s="163">
        <f t="shared" si="147"/>
        <v>1417.5</v>
      </c>
      <c r="Q313" s="178"/>
    </row>
    <row r="314" spans="1:17">
      <c r="A314" s="5">
        <f>IF(C314=0,"",1+MAX(A$9:A313))</f>
        <v>146</v>
      </c>
      <c r="B314" s="53" t="s">
        <v>63</v>
      </c>
      <c r="C314" s="56">
        <f>E304*2</f>
        <v>80</v>
      </c>
      <c r="D314" s="37">
        <v>0.05</v>
      </c>
      <c r="E314" s="36">
        <f t="shared" si="151"/>
        <v>84</v>
      </c>
      <c r="F314" s="32" t="s">
        <v>38</v>
      </c>
      <c r="G314" s="171">
        <v>0.3</v>
      </c>
      <c r="H314" s="163">
        <f t="shared" si="152"/>
        <v>25.2</v>
      </c>
      <c r="I314" s="162">
        <v>1</v>
      </c>
      <c r="J314" s="163" t="s">
        <v>42</v>
      </c>
      <c r="K314" s="163">
        <v>50</v>
      </c>
      <c r="L314" s="172">
        <v>8.0000000000000002E-3</v>
      </c>
      <c r="M314" s="162">
        <f t="shared" si="149"/>
        <v>0.67200000000000004</v>
      </c>
      <c r="N314" s="173">
        <f t="shared" si="150"/>
        <v>33.6</v>
      </c>
      <c r="O314" s="171">
        <f t="shared" si="146"/>
        <v>0.7</v>
      </c>
      <c r="P314" s="163">
        <f t="shared" si="147"/>
        <v>58.8</v>
      </c>
      <c r="Q314" s="178"/>
    </row>
    <row r="315" spans="1:17">
      <c r="A315" s="5" t="str">
        <f>IF(C315=0,"",1+MAX(A$9:A314))</f>
        <v/>
      </c>
      <c r="B315" s="41" t="s">
        <v>107</v>
      </c>
      <c r="C315" s="32"/>
      <c r="D315" s="32"/>
      <c r="E315" s="42">
        <v>39</v>
      </c>
      <c r="F315" s="42">
        <v>14.67</v>
      </c>
      <c r="G315" s="171"/>
      <c r="H315" s="163"/>
      <c r="I315" s="162"/>
      <c r="J315" s="163"/>
      <c r="K315" s="163"/>
      <c r="L315" s="172"/>
      <c r="M315" s="162"/>
      <c r="N315" s="173"/>
      <c r="O315" s="171"/>
      <c r="P315" s="163"/>
      <c r="Q315" s="178"/>
    </row>
    <row r="316" spans="1:17">
      <c r="A316" s="5">
        <f>IF(C316=0,"",1+MAX(A$9:A315))</f>
        <v>147</v>
      </c>
      <c r="B316" s="53" t="s">
        <v>165</v>
      </c>
      <c r="C316" s="35">
        <f>E315*F315</f>
        <v>572.13</v>
      </c>
      <c r="D316" s="37">
        <v>0.05</v>
      </c>
      <c r="E316" s="36">
        <f>C316*(1+D316)</f>
        <v>600.73649999999998</v>
      </c>
      <c r="F316" s="32" t="s">
        <v>37</v>
      </c>
      <c r="G316" s="171">
        <v>0.56000000000000005</v>
      </c>
      <c r="H316" s="163">
        <f>G316*E316</f>
        <v>336.41244</v>
      </c>
      <c r="I316" s="162">
        <v>2</v>
      </c>
      <c r="J316" s="163" t="s">
        <v>51</v>
      </c>
      <c r="K316" s="163">
        <v>50</v>
      </c>
      <c r="L316" s="172">
        <v>1.4E-2</v>
      </c>
      <c r="M316" s="162">
        <f>L316*E316</f>
        <v>8.4103110000000001</v>
      </c>
      <c r="N316" s="173">
        <f>M316*K316</f>
        <v>420.51555000000002</v>
      </c>
      <c r="O316" s="171">
        <f>(H316+N316)/E316</f>
        <v>1.26</v>
      </c>
      <c r="P316" s="163">
        <f>O316*E316</f>
        <v>756.92799000000002</v>
      </c>
      <c r="Q316" s="178"/>
    </row>
    <row r="317" spans="1:17">
      <c r="A317" s="5" t="str">
        <f>IF(C317=0,"",1+MAX(A$9:A316))</f>
        <v/>
      </c>
      <c r="B317" s="54" t="s">
        <v>52</v>
      </c>
      <c r="C317" s="55"/>
      <c r="D317" s="55"/>
      <c r="E317" s="36">
        <f>ROUNDUP(E316/32,0)</f>
        <v>19</v>
      </c>
      <c r="F317" s="32" t="s">
        <v>53</v>
      </c>
      <c r="G317" s="163"/>
      <c r="H317" s="163"/>
      <c r="I317" s="162"/>
      <c r="J317" s="163"/>
      <c r="K317" s="163"/>
      <c r="L317" s="172"/>
      <c r="M317" s="162"/>
      <c r="N317" s="173"/>
      <c r="O317" s="171"/>
      <c r="P317" s="163"/>
      <c r="Q317" s="178"/>
    </row>
    <row r="318" spans="1:17" ht="16.5" customHeight="1">
      <c r="A318" s="5" t="str">
        <f>IF(C318=0,"",1+MAX(A$9:A317))</f>
        <v/>
      </c>
      <c r="B318" s="54" t="s">
        <v>54</v>
      </c>
      <c r="C318" s="55"/>
      <c r="D318" s="55"/>
      <c r="E318" s="36">
        <f>ROUNDUP(E317*24/500,0)</f>
        <v>1</v>
      </c>
      <c r="F318" s="32" t="s">
        <v>55</v>
      </c>
      <c r="G318" s="171">
        <v>4.5</v>
      </c>
      <c r="H318" s="163">
        <f t="shared" ref="H318:H323" si="153">G318*E318</f>
        <v>4.5</v>
      </c>
      <c r="I318" s="162"/>
      <c r="J318" s="163"/>
      <c r="K318" s="163"/>
      <c r="L318" s="172"/>
      <c r="M318" s="162"/>
      <c r="N318" s="173"/>
      <c r="O318" s="171">
        <f t="shared" ref="O318:O325" si="154">(H318+N318)/E318</f>
        <v>4.5</v>
      </c>
      <c r="P318" s="163">
        <f t="shared" ref="P318:P325" si="155">O318*E318</f>
        <v>4.5</v>
      </c>
      <c r="Q318" s="178"/>
    </row>
    <row r="319" spans="1:17" ht="15" customHeight="1">
      <c r="A319" s="5" t="str">
        <f>IF(C319=0,"",1+MAX(A$9:A318))</f>
        <v/>
      </c>
      <c r="B319" s="54" t="s">
        <v>56</v>
      </c>
      <c r="C319" s="55"/>
      <c r="D319" s="55"/>
      <c r="E319" s="36">
        <f>ROUNDUP(E316/200,0)</f>
        <v>4</v>
      </c>
      <c r="F319" s="32" t="s">
        <v>57</v>
      </c>
      <c r="G319" s="171">
        <v>9.8000000000000007</v>
      </c>
      <c r="H319" s="163">
        <f t="shared" si="153"/>
        <v>39.200000000000003</v>
      </c>
      <c r="I319" s="162"/>
      <c r="J319" s="163"/>
      <c r="K319" s="163"/>
      <c r="L319" s="172"/>
      <c r="M319" s="162"/>
      <c r="N319" s="173"/>
      <c r="O319" s="171">
        <f t="shared" si="154"/>
        <v>9.8000000000000007</v>
      </c>
      <c r="P319" s="163">
        <f t="shared" si="155"/>
        <v>39.200000000000003</v>
      </c>
      <c r="Q319" s="178"/>
    </row>
    <row r="320" spans="1:17">
      <c r="A320" s="5" t="str">
        <f>IF(C320=0,"",1+MAX(A$9:A319))</f>
        <v/>
      </c>
      <c r="B320" s="54" t="s">
        <v>58</v>
      </c>
      <c r="C320" s="55"/>
      <c r="D320" s="55"/>
      <c r="E320" s="36">
        <f>ROUNDUP(E316*5.25/1000,0)</f>
        <v>4</v>
      </c>
      <c r="F320" s="32" t="s">
        <v>59</v>
      </c>
      <c r="G320" s="171">
        <v>4.8</v>
      </c>
      <c r="H320" s="163">
        <f t="shared" si="153"/>
        <v>19.2</v>
      </c>
      <c r="I320" s="162"/>
      <c r="J320" s="163"/>
      <c r="K320" s="163"/>
      <c r="L320" s="172"/>
      <c r="M320" s="162"/>
      <c r="N320" s="173"/>
      <c r="O320" s="171">
        <f t="shared" si="154"/>
        <v>4.8</v>
      </c>
      <c r="P320" s="163">
        <f t="shared" si="155"/>
        <v>19.2</v>
      </c>
      <c r="Q320" s="178"/>
    </row>
    <row r="321" spans="1:17">
      <c r="A321" s="5">
        <f>IF(C321=0,"",1+MAX(A$9:A320))</f>
        <v>148</v>
      </c>
      <c r="B321" s="54" t="s">
        <v>60</v>
      </c>
      <c r="C321" s="56">
        <f>E315*F315*2</f>
        <v>1144.26</v>
      </c>
      <c r="D321" s="37">
        <v>0.05</v>
      </c>
      <c r="E321" s="36">
        <f t="shared" ref="E321:E323" si="156">C321*(1+D321)</f>
        <v>1201.473</v>
      </c>
      <c r="F321" s="32" t="s">
        <v>37</v>
      </c>
      <c r="G321" s="171">
        <v>0</v>
      </c>
      <c r="H321" s="163">
        <f t="shared" si="153"/>
        <v>0</v>
      </c>
      <c r="I321" s="162">
        <v>1</v>
      </c>
      <c r="J321" s="163" t="s">
        <v>42</v>
      </c>
      <c r="K321" s="163">
        <v>50</v>
      </c>
      <c r="L321" s="172">
        <v>2.1000000000000001E-2</v>
      </c>
      <c r="M321" s="162">
        <f t="shared" ref="M321:M325" si="157">L321*E321</f>
        <v>25.230933</v>
      </c>
      <c r="N321" s="173">
        <f t="shared" ref="N321:N325" si="158">M321*K321</f>
        <v>1261.54665</v>
      </c>
      <c r="O321" s="171">
        <f t="shared" si="154"/>
        <v>1.05</v>
      </c>
      <c r="P321" s="163">
        <f t="shared" si="155"/>
        <v>1261.54665</v>
      </c>
      <c r="Q321" s="178"/>
    </row>
    <row r="322" spans="1:17" ht="31.5">
      <c r="A322" s="5">
        <f>IF(C322=0,"",1+MAX(A$9:A321))</f>
        <v>149</v>
      </c>
      <c r="B322" s="53" t="s">
        <v>67</v>
      </c>
      <c r="C322" s="56">
        <f>ROUNDUP(E315/1.33+1,0)</f>
        <v>31</v>
      </c>
      <c r="D322" s="37">
        <v>0.05</v>
      </c>
      <c r="E322" s="36">
        <f t="shared" si="156"/>
        <v>32.550000000000004</v>
      </c>
      <c r="F322" s="32" t="s">
        <v>43</v>
      </c>
      <c r="G322" s="171">
        <f>F315*3.5</f>
        <v>51.344999999999999</v>
      </c>
      <c r="H322" s="163">
        <f t="shared" si="153"/>
        <v>1671.2797500000001</v>
      </c>
      <c r="I322" s="162">
        <v>1</v>
      </c>
      <c r="J322" s="163" t="s">
        <v>42</v>
      </c>
      <c r="K322" s="163">
        <v>50</v>
      </c>
      <c r="L322" s="172">
        <v>0.23</v>
      </c>
      <c r="M322" s="162">
        <f t="shared" si="157"/>
        <v>7.4865000000000013</v>
      </c>
      <c r="N322" s="173">
        <f t="shared" si="158"/>
        <v>374.32500000000005</v>
      </c>
      <c r="O322" s="171">
        <f t="shared" si="154"/>
        <v>62.844999999999999</v>
      </c>
      <c r="P322" s="163">
        <f t="shared" si="155"/>
        <v>2045.6047500000002</v>
      </c>
      <c r="Q322" s="178"/>
    </row>
    <row r="323" spans="1:17">
      <c r="A323" s="5">
        <f>IF(C323=0,"",1+MAX(A$9:A322))</f>
        <v>150</v>
      </c>
      <c r="B323" s="53" t="s">
        <v>68</v>
      </c>
      <c r="C323" s="56">
        <f>E315*2</f>
        <v>78</v>
      </c>
      <c r="D323" s="37">
        <v>0.05</v>
      </c>
      <c r="E323" s="36">
        <f t="shared" si="156"/>
        <v>81.900000000000006</v>
      </c>
      <c r="F323" s="32" t="s">
        <v>38</v>
      </c>
      <c r="G323" s="171">
        <v>3.5</v>
      </c>
      <c r="H323" s="163">
        <f t="shared" si="153"/>
        <v>286.65000000000003</v>
      </c>
      <c r="I323" s="162">
        <v>1</v>
      </c>
      <c r="J323" s="163" t="s">
        <v>42</v>
      </c>
      <c r="K323" s="163">
        <v>50</v>
      </c>
      <c r="L323" s="172">
        <v>0</v>
      </c>
      <c r="M323" s="162">
        <f t="shared" si="157"/>
        <v>0</v>
      </c>
      <c r="N323" s="173">
        <f t="shared" si="158"/>
        <v>0</v>
      </c>
      <c r="O323" s="171">
        <f t="shared" si="154"/>
        <v>3.5</v>
      </c>
      <c r="P323" s="163">
        <f t="shared" si="155"/>
        <v>286.65000000000003</v>
      </c>
      <c r="Q323" s="178"/>
    </row>
    <row r="324" spans="1:17">
      <c r="A324" s="5">
        <f>IF(C324=0,"",1+MAX(A$9:A323))</f>
        <v>151</v>
      </c>
      <c r="B324" s="53" t="s">
        <v>164</v>
      </c>
      <c r="C324" s="57">
        <f>E315*F315</f>
        <v>572.13</v>
      </c>
      <c r="D324" s="37">
        <v>0.05</v>
      </c>
      <c r="E324" s="36">
        <f t="shared" ref="E324:E325" si="159">C324*(1+D324)</f>
        <v>600.73649999999998</v>
      </c>
      <c r="F324" s="32" t="s">
        <v>37</v>
      </c>
      <c r="G324" s="171">
        <v>1.7</v>
      </c>
      <c r="H324" s="163">
        <f t="shared" ref="H324:H325" si="160">G324*E324</f>
        <v>1021.2520499999999</v>
      </c>
      <c r="I324" s="162">
        <v>1</v>
      </c>
      <c r="J324" s="163" t="s">
        <v>42</v>
      </c>
      <c r="K324" s="163">
        <v>50</v>
      </c>
      <c r="L324" s="172">
        <v>1.0999999999999999E-2</v>
      </c>
      <c r="M324" s="162">
        <f t="shared" si="157"/>
        <v>6.6081014999999992</v>
      </c>
      <c r="N324" s="173">
        <f t="shared" si="158"/>
        <v>330.40507499999995</v>
      </c>
      <c r="O324" s="171">
        <f t="shared" si="154"/>
        <v>2.25</v>
      </c>
      <c r="P324" s="163">
        <f t="shared" si="155"/>
        <v>1351.657125</v>
      </c>
      <c r="Q324" s="178"/>
    </row>
    <row r="325" spans="1:17">
      <c r="A325" s="5">
        <f>IF(C325=0,"",1+MAX(A$9:A324))</f>
        <v>152</v>
      </c>
      <c r="B325" s="53" t="s">
        <v>63</v>
      </c>
      <c r="C325" s="56">
        <f>E315*2</f>
        <v>78</v>
      </c>
      <c r="D325" s="37">
        <v>0.05</v>
      </c>
      <c r="E325" s="36">
        <f t="shared" si="159"/>
        <v>81.900000000000006</v>
      </c>
      <c r="F325" s="32" t="s">
        <v>38</v>
      </c>
      <c r="G325" s="171">
        <v>0.3</v>
      </c>
      <c r="H325" s="163">
        <f t="shared" si="160"/>
        <v>24.57</v>
      </c>
      <c r="I325" s="162">
        <v>1</v>
      </c>
      <c r="J325" s="163" t="s">
        <v>42</v>
      </c>
      <c r="K325" s="163">
        <v>50</v>
      </c>
      <c r="L325" s="172">
        <v>8.0000000000000002E-3</v>
      </c>
      <c r="M325" s="162">
        <f t="shared" si="157"/>
        <v>0.6552</v>
      </c>
      <c r="N325" s="173">
        <f t="shared" si="158"/>
        <v>32.76</v>
      </c>
      <c r="O325" s="171">
        <f t="shared" si="154"/>
        <v>0.7</v>
      </c>
      <c r="P325" s="163">
        <f t="shared" si="155"/>
        <v>57.33</v>
      </c>
      <c r="Q325" s="178"/>
    </row>
    <row r="326" spans="1:17">
      <c r="A326" s="5" t="str">
        <f>IF(C326=0,"",1+MAX(A$9:A325))</f>
        <v/>
      </c>
      <c r="B326" s="41" t="s">
        <v>108</v>
      </c>
      <c r="C326" s="32"/>
      <c r="D326" s="32"/>
      <c r="E326" s="42">
        <v>33</v>
      </c>
      <c r="F326" s="42">
        <v>13.5</v>
      </c>
      <c r="G326" s="171"/>
      <c r="H326" s="163"/>
      <c r="I326" s="162"/>
      <c r="J326" s="163"/>
      <c r="K326" s="163"/>
      <c r="L326" s="172"/>
      <c r="M326" s="162"/>
      <c r="N326" s="173"/>
      <c r="O326" s="171"/>
      <c r="P326" s="163"/>
      <c r="Q326" s="178"/>
    </row>
    <row r="327" spans="1:17">
      <c r="A327" s="5">
        <f>IF(C327=0,"",1+MAX(A$9:A326))</f>
        <v>153</v>
      </c>
      <c r="B327" s="53" t="s">
        <v>50</v>
      </c>
      <c r="C327" s="35">
        <f>E326*F326*2</f>
        <v>891</v>
      </c>
      <c r="D327" s="37">
        <v>0.05</v>
      </c>
      <c r="E327" s="36">
        <f>C327*(1+D327)</f>
        <v>935.55000000000007</v>
      </c>
      <c r="F327" s="32" t="s">
        <v>37</v>
      </c>
      <c r="G327" s="171">
        <v>0.56999999999999995</v>
      </c>
      <c r="H327" s="163">
        <f>G327*E327</f>
        <v>533.26350000000002</v>
      </c>
      <c r="I327" s="162">
        <v>2</v>
      </c>
      <c r="J327" s="163" t="s">
        <v>51</v>
      </c>
      <c r="K327" s="163">
        <v>50</v>
      </c>
      <c r="L327" s="172">
        <v>1.4E-2</v>
      </c>
      <c r="M327" s="162">
        <f>L327*E327</f>
        <v>13.097700000000001</v>
      </c>
      <c r="N327" s="173">
        <f>M327*K327</f>
        <v>654.8850000000001</v>
      </c>
      <c r="O327" s="171">
        <f>(H327+N327)/E327</f>
        <v>1.2700000000000002</v>
      </c>
      <c r="P327" s="163">
        <f>O327*E327</f>
        <v>1188.1485000000002</v>
      </c>
      <c r="Q327" s="178"/>
    </row>
    <row r="328" spans="1:17">
      <c r="A328" s="5" t="str">
        <f>IF(C328=0,"",1+MAX(A$9:A327))</f>
        <v/>
      </c>
      <c r="B328" s="54" t="s">
        <v>52</v>
      </c>
      <c r="C328" s="55"/>
      <c r="D328" s="55"/>
      <c r="E328" s="36">
        <f>ROUNDUP(E327/32,0)</f>
        <v>30</v>
      </c>
      <c r="F328" s="32" t="s">
        <v>53</v>
      </c>
      <c r="G328" s="171"/>
      <c r="H328" s="163"/>
      <c r="I328" s="162"/>
      <c r="J328" s="163"/>
      <c r="K328" s="163"/>
      <c r="L328" s="172"/>
      <c r="M328" s="162"/>
      <c r="N328" s="173"/>
      <c r="O328" s="171"/>
      <c r="P328" s="163"/>
      <c r="Q328" s="178"/>
    </row>
    <row r="329" spans="1:17" ht="16.5" customHeight="1">
      <c r="A329" s="5" t="str">
        <f>IF(C329=0,"",1+MAX(A$9:A328))</f>
        <v/>
      </c>
      <c r="B329" s="54" t="s">
        <v>54</v>
      </c>
      <c r="C329" s="55"/>
      <c r="D329" s="55"/>
      <c r="E329" s="36">
        <f>ROUNDUP(E328*24/500,0)</f>
        <v>2</v>
      </c>
      <c r="F329" s="32" t="s">
        <v>55</v>
      </c>
      <c r="G329" s="171">
        <v>4.5</v>
      </c>
      <c r="H329" s="163">
        <f t="shared" ref="H329:H334" si="161">G329*E329</f>
        <v>9</v>
      </c>
      <c r="I329" s="162"/>
      <c r="J329" s="163"/>
      <c r="K329" s="163"/>
      <c r="L329" s="172"/>
      <c r="M329" s="162"/>
      <c r="N329" s="173"/>
      <c r="O329" s="171">
        <f t="shared" ref="O329:O335" si="162">(H329+N329)/E329</f>
        <v>4.5</v>
      </c>
      <c r="P329" s="163">
        <f t="shared" ref="P329:P335" si="163">O329*E329</f>
        <v>9</v>
      </c>
      <c r="Q329" s="178"/>
    </row>
    <row r="330" spans="1:17">
      <c r="A330" s="5" t="str">
        <f>IF(C330=0,"",1+MAX(A$9:A329))</f>
        <v/>
      </c>
      <c r="B330" s="54" t="s">
        <v>56</v>
      </c>
      <c r="C330" s="55"/>
      <c r="D330" s="55"/>
      <c r="E330" s="36">
        <f>ROUNDUP(E327/200,0)</f>
        <v>5</v>
      </c>
      <c r="F330" s="32" t="s">
        <v>57</v>
      </c>
      <c r="G330" s="171">
        <v>9.8000000000000007</v>
      </c>
      <c r="H330" s="163">
        <f t="shared" si="161"/>
        <v>49</v>
      </c>
      <c r="I330" s="162"/>
      <c r="J330" s="163"/>
      <c r="K330" s="163"/>
      <c r="L330" s="172"/>
      <c r="M330" s="162"/>
      <c r="N330" s="173"/>
      <c r="O330" s="171">
        <f t="shared" si="162"/>
        <v>9.8000000000000007</v>
      </c>
      <c r="P330" s="163">
        <f t="shared" si="163"/>
        <v>49</v>
      </c>
      <c r="Q330" s="178"/>
    </row>
    <row r="331" spans="1:17">
      <c r="A331" s="5" t="str">
        <f>IF(C331=0,"",1+MAX(A$9:A330))</f>
        <v/>
      </c>
      <c r="B331" s="54" t="s">
        <v>58</v>
      </c>
      <c r="C331" s="55"/>
      <c r="D331" s="55"/>
      <c r="E331" s="36">
        <f>ROUNDUP(E327*5.25/1000,0)</f>
        <v>5</v>
      </c>
      <c r="F331" s="32" t="s">
        <v>59</v>
      </c>
      <c r="G331" s="171">
        <v>4.8</v>
      </c>
      <c r="H331" s="163">
        <f t="shared" si="161"/>
        <v>24</v>
      </c>
      <c r="I331" s="162"/>
      <c r="J331" s="163"/>
      <c r="K331" s="163"/>
      <c r="L331" s="172"/>
      <c r="M331" s="162"/>
      <c r="N331" s="173"/>
      <c r="O331" s="171">
        <f t="shared" si="162"/>
        <v>4.8</v>
      </c>
      <c r="P331" s="163">
        <f t="shared" si="163"/>
        <v>24</v>
      </c>
      <c r="Q331" s="178"/>
    </row>
    <row r="332" spans="1:17">
      <c r="A332" s="5">
        <f>IF(C332=0,"",1+MAX(A$9:A331))</f>
        <v>154</v>
      </c>
      <c r="B332" s="54" t="s">
        <v>60</v>
      </c>
      <c r="C332" s="56">
        <f>E326*F326</f>
        <v>445.5</v>
      </c>
      <c r="D332" s="37">
        <v>0.05</v>
      </c>
      <c r="E332" s="36">
        <f t="shared" ref="E332:E334" si="164">C332*(1+D332)</f>
        <v>467.77500000000003</v>
      </c>
      <c r="F332" s="32" t="s">
        <v>37</v>
      </c>
      <c r="G332" s="171">
        <v>0</v>
      </c>
      <c r="H332" s="163">
        <f t="shared" si="161"/>
        <v>0</v>
      </c>
      <c r="I332" s="162">
        <v>1</v>
      </c>
      <c r="J332" s="163" t="s">
        <v>42</v>
      </c>
      <c r="K332" s="163">
        <v>50</v>
      </c>
      <c r="L332" s="172">
        <v>2.1000000000000001E-2</v>
      </c>
      <c r="M332" s="162">
        <f t="shared" ref="M332:M335" si="165">L332*E332</f>
        <v>9.8232750000000006</v>
      </c>
      <c r="N332" s="173">
        <f t="shared" ref="N332:N335" si="166">M332*K332</f>
        <v>491.16375000000005</v>
      </c>
      <c r="O332" s="171">
        <f t="shared" si="162"/>
        <v>1.05</v>
      </c>
      <c r="P332" s="163">
        <f t="shared" si="163"/>
        <v>491.16375000000005</v>
      </c>
      <c r="Q332" s="178"/>
    </row>
    <row r="333" spans="1:17" ht="31.5">
      <c r="A333" s="5">
        <f>IF(C333=0,"",1+MAX(A$9:A332))</f>
        <v>155</v>
      </c>
      <c r="B333" s="53" t="s">
        <v>67</v>
      </c>
      <c r="C333" s="56">
        <f>ROUNDUP(E326/1.33+1,0)</f>
        <v>26</v>
      </c>
      <c r="D333" s="37">
        <v>0.05</v>
      </c>
      <c r="E333" s="36">
        <f t="shared" si="164"/>
        <v>27.3</v>
      </c>
      <c r="F333" s="32" t="s">
        <v>43</v>
      </c>
      <c r="G333" s="171">
        <f>3.5*F326</f>
        <v>47.25</v>
      </c>
      <c r="H333" s="163">
        <f t="shared" si="161"/>
        <v>1289.925</v>
      </c>
      <c r="I333" s="162">
        <v>1</v>
      </c>
      <c r="J333" s="163" t="s">
        <v>42</v>
      </c>
      <c r="K333" s="163">
        <v>50</v>
      </c>
      <c r="L333" s="172">
        <v>0.23</v>
      </c>
      <c r="M333" s="162">
        <f t="shared" si="165"/>
        <v>6.2790000000000008</v>
      </c>
      <c r="N333" s="173">
        <f t="shared" si="166"/>
        <v>313.95000000000005</v>
      </c>
      <c r="O333" s="171">
        <f t="shared" si="162"/>
        <v>58.75</v>
      </c>
      <c r="P333" s="163">
        <f t="shared" si="163"/>
        <v>1603.875</v>
      </c>
      <c r="Q333" s="178"/>
    </row>
    <row r="334" spans="1:17">
      <c r="A334" s="5">
        <f>IF(C334=0,"",1+MAX(A$9:A333))</f>
        <v>156</v>
      </c>
      <c r="B334" s="53" t="s">
        <v>68</v>
      </c>
      <c r="C334" s="56">
        <f>E326*2</f>
        <v>66</v>
      </c>
      <c r="D334" s="37">
        <v>0.05</v>
      </c>
      <c r="E334" s="36">
        <f t="shared" si="164"/>
        <v>69.3</v>
      </c>
      <c r="F334" s="32" t="s">
        <v>38</v>
      </c>
      <c r="G334" s="171">
        <v>3.5</v>
      </c>
      <c r="H334" s="163">
        <f t="shared" si="161"/>
        <v>242.54999999999998</v>
      </c>
      <c r="I334" s="162">
        <v>1</v>
      </c>
      <c r="J334" s="163" t="s">
        <v>42</v>
      </c>
      <c r="K334" s="163">
        <v>50</v>
      </c>
      <c r="L334" s="172">
        <v>0</v>
      </c>
      <c r="M334" s="162">
        <f t="shared" si="165"/>
        <v>0</v>
      </c>
      <c r="N334" s="173">
        <f t="shared" si="166"/>
        <v>0</v>
      </c>
      <c r="O334" s="171">
        <f t="shared" si="162"/>
        <v>3.5</v>
      </c>
      <c r="P334" s="163">
        <f t="shared" si="163"/>
        <v>242.54999999999998</v>
      </c>
      <c r="Q334" s="178"/>
    </row>
    <row r="335" spans="1:17">
      <c r="A335" s="5">
        <f>IF(C335=0,"",1+MAX(A$9:A334))</f>
        <v>157</v>
      </c>
      <c r="B335" s="53" t="s">
        <v>63</v>
      </c>
      <c r="C335" s="56">
        <f>E326*2</f>
        <v>66</v>
      </c>
      <c r="D335" s="37">
        <v>0.05</v>
      </c>
      <c r="E335" s="36">
        <f t="shared" ref="E335" si="167">C335*(1+D335)</f>
        <v>69.3</v>
      </c>
      <c r="F335" s="32" t="s">
        <v>38</v>
      </c>
      <c r="G335" s="171">
        <v>0.3</v>
      </c>
      <c r="H335" s="163">
        <f t="shared" ref="H335" si="168">G335*E335</f>
        <v>20.79</v>
      </c>
      <c r="I335" s="162">
        <v>1</v>
      </c>
      <c r="J335" s="163" t="s">
        <v>42</v>
      </c>
      <c r="K335" s="163">
        <v>50</v>
      </c>
      <c r="L335" s="172">
        <v>8.0000000000000002E-3</v>
      </c>
      <c r="M335" s="162">
        <f t="shared" si="165"/>
        <v>0.5544</v>
      </c>
      <c r="N335" s="173">
        <f t="shared" si="166"/>
        <v>27.72</v>
      </c>
      <c r="O335" s="171">
        <f t="shared" si="162"/>
        <v>0.7</v>
      </c>
      <c r="P335" s="163">
        <f t="shared" si="163"/>
        <v>48.51</v>
      </c>
      <c r="Q335" s="178"/>
    </row>
    <row r="336" spans="1:17">
      <c r="A336" s="5" t="str">
        <f>IF(C336=0,"",1+MAX(A$9:A335))</f>
        <v/>
      </c>
      <c r="B336" s="41" t="s">
        <v>109</v>
      </c>
      <c r="C336" s="32"/>
      <c r="D336" s="32"/>
      <c r="E336" s="42">
        <v>32</v>
      </c>
      <c r="F336" s="42">
        <v>16.16</v>
      </c>
      <c r="G336" s="171"/>
      <c r="H336" s="163"/>
      <c r="I336" s="162"/>
      <c r="J336" s="163"/>
      <c r="K336" s="163"/>
      <c r="L336" s="172"/>
      <c r="M336" s="162"/>
      <c r="N336" s="173"/>
      <c r="O336" s="171"/>
      <c r="P336" s="163"/>
      <c r="Q336" s="178"/>
    </row>
    <row r="337" spans="1:17">
      <c r="A337" s="5">
        <f>IF(C337=0,"",1+MAX(A$9:A336))</f>
        <v>158</v>
      </c>
      <c r="B337" s="53" t="s">
        <v>171</v>
      </c>
      <c r="C337" s="35">
        <f>E336*F336*4</f>
        <v>2068.48</v>
      </c>
      <c r="D337" s="37">
        <v>0.05</v>
      </c>
      <c r="E337" s="36">
        <f>C337*(1+D337)</f>
        <v>2171.904</v>
      </c>
      <c r="F337" s="32" t="s">
        <v>37</v>
      </c>
      <c r="G337" s="171">
        <v>0.56999999999999995</v>
      </c>
      <c r="H337" s="163">
        <f>G337*E337</f>
        <v>1237.9852799999999</v>
      </c>
      <c r="I337" s="162">
        <v>2</v>
      </c>
      <c r="J337" s="163" t="s">
        <v>51</v>
      </c>
      <c r="K337" s="163">
        <v>50</v>
      </c>
      <c r="L337" s="172">
        <v>1.4E-2</v>
      </c>
      <c r="M337" s="162">
        <f>L337*E337</f>
        <v>30.406656000000002</v>
      </c>
      <c r="N337" s="173">
        <f>M337*K337</f>
        <v>1520.3328000000001</v>
      </c>
      <c r="O337" s="171">
        <f>(H337+N337)/E337</f>
        <v>1.27</v>
      </c>
      <c r="P337" s="163">
        <f>O337*E337</f>
        <v>2758.31808</v>
      </c>
      <c r="Q337" s="178"/>
    </row>
    <row r="338" spans="1:17">
      <c r="A338" s="5" t="str">
        <f>IF(C338=0,"",1+MAX(A$9:A337))</f>
        <v/>
      </c>
      <c r="B338" s="54" t="s">
        <v>52</v>
      </c>
      <c r="C338" s="55"/>
      <c r="D338" s="55"/>
      <c r="E338" s="36">
        <f>ROUNDUP(E337/32,0)</f>
        <v>68</v>
      </c>
      <c r="F338" s="32" t="s">
        <v>53</v>
      </c>
      <c r="G338" s="171"/>
      <c r="H338" s="163"/>
      <c r="I338" s="162"/>
      <c r="J338" s="163"/>
      <c r="K338" s="163"/>
      <c r="L338" s="172"/>
      <c r="M338" s="162"/>
      <c r="N338" s="173"/>
      <c r="O338" s="171"/>
      <c r="P338" s="163"/>
      <c r="Q338" s="178"/>
    </row>
    <row r="339" spans="1:17" ht="16.5" customHeight="1">
      <c r="A339" s="5" t="str">
        <f>IF(C339=0,"",1+MAX(A$9:A338))</f>
        <v/>
      </c>
      <c r="B339" s="54" t="s">
        <v>54</v>
      </c>
      <c r="C339" s="55"/>
      <c r="D339" s="55"/>
      <c r="E339" s="36">
        <f>ROUNDUP(E338*24/500,0)</f>
        <v>4</v>
      </c>
      <c r="F339" s="32" t="s">
        <v>55</v>
      </c>
      <c r="G339" s="171">
        <v>4.5</v>
      </c>
      <c r="H339" s="163">
        <f t="shared" ref="H339:H346" si="169">G339*E339</f>
        <v>18</v>
      </c>
      <c r="I339" s="162"/>
      <c r="J339" s="163"/>
      <c r="K339" s="163"/>
      <c r="L339" s="172"/>
      <c r="M339" s="162"/>
      <c r="N339" s="173"/>
      <c r="O339" s="171">
        <f t="shared" ref="O339:O346" si="170">(H339+N339)/E339</f>
        <v>4.5</v>
      </c>
      <c r="P339" s="163">
        <f t="shared" ref="P339:P346" si="171">O339*E339</f>
        <v>18</v>
      </c>
      <c r="Q339" s="178"/>
    </row>
    <row r="340" spans="1:17">
      <c r="A340" s="5" t="str">
        <f>IF(C340=0,"",1+MAX(A$9:A339))</f>
        <v/>
      </c>
      <c r="B340" s="54" t="s">
        <v>56</v>
      </c>
      <c r="C340" s="55"/>
      <c r="D340" s="55"/>
      <c r="E340" s="36">
        <f>ROUNDUP(E337/200,0)</f>
        <v>11</v>
      </c>
      <c r="F340" s="32" t="s">
        <v>57</v>
      </c>
      <c r="G340" s="171">
        <v>9.8000000000000007</v>
      </c>
      <c r="H340" s="163">
        <f t="shared" si="169"/>
        <v>107.80000000000001</v>
      </c>
      <c r="I340" s="162"/>
      <c r="J340" s="163"/>
      <c r="K340" s="163"/>
      <c r="L340" s="172"/>
      <c r="M340" s="162"/>
      <c r="N340" s="173"/>
      <c r="O340" s="171">
        <f t="shared" si="170"/>
        <v>9.8000000000000007</v>
      </c>
      <c r="P340" s="163">
        <f t="shared" si="171"/>
        <v>107.80000000000001</v>
      </c>
      <c r="Q340" s="178"/>
    </row>
    <row r="341" spans="1:17">
      <c r="A341" s="5" t="str">
        <f>IF(C341=0,"",1+MAX(A$9:A340))</f>
        <v/>
      </c>
      <c r="B341" s="54" t="s">
        <v>58</v>
      </c>
      <c r="C341" s="55"/>
      <c r="D341" s="55"/>
      <c r="E341" s="36">
        <f>ROUNDUP(E337*5.25/1000,0)</f>
        <v>12</v>
      </c>
      <c r="F341" s="32" t="s">
        <v>59</v>
      </c>
      <c r="G341" s="171">
        <v>4.8</v>
      </c>
      <c r="H341" s="163">
        <f t="shared" si="169"/>
        <v>57.599999999999994</v>
      </c>
      <c r="I341" s="162"/>
      <c r="J341" s="163"/>
      <c r="K341" s="163"/>
      <c r="L341" s="172"/>
      <c r="M341" s="162"/>
      <c r="N341" s="173"/>
      <c r="O341" s="171">
        <f t="shared" si="170"/>
        <v>4.8</v>
      </c>
      <c r="P341" s="163">
        <f t="shared" si="171"/>
        <v>57.599999999999994</v>
      </c>
      <c r="Q341" s="178"/>
    </row>
    <row r="342" spans="1:17">
      <c r="A342" s="5">
        <f>IF(C342=0,"",1+MAX(A$9:A341))</f>
        <v>159</v>
      </c>
      <c r="B342" s="54" t="s">
        <v>60</v>
      </c>
      <c r="C342" s="56">
        <f>E336*F336*2</f>
        <v>1034.24</v>
      </c>
      <c r="D342" s="37">
        <v>0.05</v>
      </c>
      <c r="E342" s="36">
        <f>C342*(1+D342)</f>
        <v>1085.952</v>
      </c>
      <c r="F342" s="32" t="s">
        <v>37</v>
      </c>
      <c r="G342" s="171">
        <v>0</v>
      </c>
      <c r="H342" s="163">
        <f t="shared" si="169"/>
        <v>0</v>
      </c>
      <c r="I342" s="162">
        <v>1</v>
      </c>
      <c r="J342" s="163" t="s">
        <v>42</v>
      </c>
      <c r="K342" s="163">
        <v>50</v>
      </c>
      <c r="L342" s="172">
        <v>2.1000000000000001E-2</v>
      </c>
      <c r="M342" s="162">
        <f t="shared" ref="M342:M346" si="172">L342*E342</f>
        <v>22.804992000000002</v>
      </c>
      <c r="N342" s="173">
        <f t="shared" ref="N342:N346" si="173">M342*K342</f>
        <v>1140.2496000000001</v>
      </c>
      <c r="O342" s="171">
        <f t="shared" si="170"/>
        <v>1.05</v>
      </c>
      <c r="P342" s="163">
        <f t="shared" si="171"/>
        <v>1140.2496000000001</v>
      </c>
      <c r="Q342" s="178"/>
    </row>
    <row r="343" spans="1:17" ht="31.5">
      <c r="A343" s="5">
        <f>IF(C343=0,"",1+MAX(A$9:A342))</f>
        <v>160</v>
      </c>
      <c r="B343" s="53" t="s">
        <v>61</v>
      </c>
      <c r="C343" s="56">
        <f>ROUNDUP(E336/1.33+1,0)</f>
        <v>26</v>
      </c>
      <c r="D343" s="37">
        <v>0.05</v>
      </c>
      <c r="E343" s="36">
        <f>C343*(1+D343)</f>
        <v>27.3</v>
      </c>
      <c r="F343" s="32" t="s">
        <v>43</v>
      </c>
      <c r="G343" s="171">
        <f>1.5*F336</f>
        <v>24.240000000000002</v>
      </c>
      <c r="H343" s="163">
        <f t="shared" si="169"/>
        <v>661.75200000000007</v>
      </c>
      <c r="I343" s="162">
        <v>1</v>
      </c>
      <c r="J343" s="163" t="s">
        <v>42</v>
      </c>
      <c r="K343" s="163">
        <v>50</v>
      </c>
      <c r="L343" s="172">
        <v>0.23</v>
      </c>
      <c r="M343" s="162">
        <f t="shared" si="172"/>
        <v>6.2790000000000008</v>
      </c>
      <c r="N343" s="173">
        <f t="shared" si="173"/>
        <v>313.95000000000005</v>
      </c>
      <c r="O343" s="171">
        <f t="shared" si="170"/>
        <v>35.74</v>
      </c>
      <c r="P343" s="163">
        <f t="shared" si="171"/>
        <v>975.70200000000011</v>
      </c>
      <c r="Q343" s="178"/>
    </row>
    <row r="344" spans="1:17">
      <c r="A344" s="5">
        <f>IF(C344=0,"",1+MAX(A$9:A343))</f>
        <v>161</v>
      </c>
      <c r="B344" s="53" t="s">
        <v>62</v>
      </c>
      <c r="C344" s="56">
        <f>E336*2</f>
        <v>64</v>
      </c>
      <c r="D344" s="37">
        <v>0.05</v>
      </c>
      <c r="E344" s="36">
        <f t="shared" ref="E344:E346" si="174">C344*(1+D344)</f>
        <v>67.2</v>
      </c>
      <c r="F344" s="32" t="s">
        <v>38</v>
      </c>
      <c r="G344" s="171">
        <v>1.5</v>
      </c>
      <c r="H344" s="163">
        <f t="shared" si="169"/>
        <v>100.80000000000001</v>
      </c>
      <c r="I344" s="162">
        <v>1</v>
      </c>
      <c r="J344" s="163" t="s">
        <v>42</v>
      </c>
      <c r="K344" s="163">
        <v>50</v>
      </c>
      <c r="L344" s="172">
        <v>0</v>
      </c>
      <c r="M344" s="162">
        <f t="shared" si="172"/>
        <v>0</v>
      </c>
      <c r="N344" s="173">
        <f t="shared" si="173"/>
        <v>0</v>
      </c>
      <c r="O344" s="171">
        <f t="shared" si="170"/>
        <v>1.5</v>
      </c>
      <c r="P344" s="163">
        <f t="shared" si="171"/>
        <v>100.80000000000001</v>
      </c>
      <c r="Q344" s="178"/>
    </row>
    <row r="345" spans="1:17">
      <c r="A345" s="5">
        <f>IF(C345=0,"",1+MAX(A$9:A344))</f>
        <v>162</v>
      </c>
      <c r="B345" s="53" t="s">
        <v>194</v>
      </c>
      <c r="C345" s="56">
        <f>E336*F336</f>
        <v>517.12</v>
      </c>
      <c r="D345" s="37">
        <v>0.05</v>
      </c>
      <c r="E345" s="36">
        <f t="shared" si="174"/>
        <v>542.976</v>
      </c>
      <c r="F345" s="32" t="s">
        <v>37</v>
      </c>
      <c r="G345" s="171">
        <v>0.85</v>
      </c>
      <c r="H345" s="163">
        <f t="shared" si="169"/>
        <v>461.52959999999996</v>
      </c>
      <c r="I345" s="162">
        <v>1</v>
      </c>
      <c r="J345" s="163" t="s">
        <v>42</v>
      </c>
      <c r="K345" s="163">
        <v>50</v>
      </c>
      <c r="L345" s="172">
        <v>1.0999999999999999E-2</v>
      </c>
      <c r="M345" s="162">
        <f t="shared" si="172"/>
        <v>5.9727359999999994</v>
      </c>
      <c r="N345" s="173">
        <f t="shared" si="173"/>
        <v>298.63679999999999</v>
      </c>
      <c r="O345" s="171">
        <f t="shared" si="170"/>
        <v>1.4</v>
      </c>
      <c r="P345" s="163">
        <f t="shared" si="171"/>
        <v>760.16639999999995</v>
      </c>
      <c r="Q345" s="178"/>
    </row>
    <row r="346" spans="1:17" ht="16.5" thickBot="1">
      <c r="A346" s="5">
        <f>IF(C346=0,"",1+MAX(A$9:A345))</f>
        <v>163</v>
      </c>
      <c r="B346" s="53" t="s">
        <v>63</v>
      </c>
      <c r="C346" s="56">
        <f>E336*4</f>
        <v>128</v>
      </c>
      <c r="D346" s="37">
        <v>0.05</v>
      </c>
      <c r="E346" s="36">
        <f t="shared" si="174"/>
        <v>134.4</v>
      </c>
      <c r="F346" s="32" t="s">
        <v>38</v>
      </c>
      <c r="G346" s="171">
        <v>0.3</v>
      </c>
      <c r="H346" s="163">
        <f t="shared" si="169"/>
        <v>40.32</v>
      </c>
      <c r="I346" s="162">
        <v>1</v>
      </c>
      <c r="J346" s="163" t="s">
        <v>42</v>
      </c>
      <c r="K346" s="163">
        <v>50</v>
      </c>
      <c r="L346" s="172">
        <v>8.0000000000000002E-3</v>
      </c>
      <c r="M346" s="162">
        <f t="shared" si="172"/>
        <v>1.0752000000000002</v>
      </c>
      <c r="N346" s="173">
        <f t="shared" si="173"/>
        <v>53.760000000000005</v>
      </c>
      <c r="O346" s="171">
        <f t="shared" si="170"/>
        <v>0.70000000000000007</v>
      </c>
      <c r="P346" s="163">
        <f t="shared" si="171"/>
        <v>94.080000000000013</v>
      </c>
      <c r="Q346" s="178"/>
    </row>
    <row r="347" spans="1:17" ht="16.5" thickBot="1">
      <c r="A347" s="154"/>
      <c r="B347" s="155"/>
      <c r="C347" s="156"/>
      <c r="D347" s="157"/>
      <c r="E347" s="157"/>
      <c r="F347" s="158"/>
      <c r="G347" s="158"/>
      <c r="H347" s="158"/>
      <c r="I347" s="158"/>
      <c r="J347" s="159"/>
      <c r="K347" s="159"/>
      <c r="L347" s="160"/>
      <c r="M347" s="159"/>
      <c r="N347" s="157"/>
      <c r="O347" s="159"/>
      <c r="P347" s="159"/>
      <c r="Q347" s="161"/>
    </row>
    <row r="348" spans="1:17">
      <c r="A348" s="121" t="s">
        <v>182</v>
      </c>
      <c r="B348" s="133"/>
      <c r="C348" s="134"/>
      <c r="D348" s="135"/>
      <c r="E348" s="135"/>
      <c r="F348" s="136"/>
      <c r="G348" s="136"/>
      <c r="H348" s="136"/>
      <c r="I348" s="137"/>
      <c r="J348" s="138"/>
      <c r="K348" s="137" t="s">
        <v>6</v>
      </c>
      <c r="L348" s="137"/>
      <c r="M348" s="139"/>
      <c r="N348" s="138"/>
      <c r="O348" s="137"/>
      <c r="P348" s="137"/>
      <c r="Q348" s="140"/>
    </row>
    <row r="349" spans="1:17">
      <c r="A349" s="121" t="s">
        <v>183</v>
      </c>
      <c r="B349" s="141"/>
      <c r="C349" s="142"/>
      <c r="D349" s="135"/>
      <c r="E349" s="135"/>
      <c r="F349" s="136"/>
      <c r="G349" s="136"/>
      <c r="H349" s="136"/>
      <c r="I349" s="143"/>
      <c r="J349" s="138"/>
      <c r="K349" s="144" t="s">
        <v>7</v>
      </c>
      <c r="L349" s="145"/>
      <c r="M349" s="139"/>
      <c r="N349" s="138"/>
      <c r="O349" s="144"/>
      <c r="P349" s="145"/>
      <c r="Q349" s="140"/>
    </row>
    <row r="350" spans="1:17">
      <c r="A350" s="122"/>
      <c r="B350" s="133"/>
      <c r="C350" s="134"/>
      <c r="D350" s="135"/>
      <c r="E350" s="135"/>
      <c r="F350" s="136"/>
      <c r="G350" s="136"/>
      <c r="H350" s="136"/>
      <c r="I350" s="143"/>
      <c r="J350" s="138"/>
      <c r="K350" s="144" t="s">
        <v>8</v>
      </c>
      <c r="L350" s="144"/>
      <c r="M350" s="139"/>
      <c r="N350" s="138"/>
      <c r="O350" s="144"/>
      <c r="P350" s="144"/>
      <c r="Q350" s="140"/>
    </row>
    <row r="351" spans="1:17">
      <c r="A351" s="123" t="s">
        <v>205</v>
      </c>
      <c r="B351" s="146"/>
      <c r="C351" s="147"/>
      <c r="D351" s="135"/>
      <c r="E351" s="135"/>
      <c r="F351" s="136"/>
      <c r="G351" s="136"/>
      <c r="H351" s="136"/>
      <c r="I351" s="139"/>
      <c r="J351" s="138"/>
      <c r="K351" s="144" t="s">
        <v>9</v>
      </c>
      <c r="L351" s="144"/>
      <c r="M351" s="139"/>
      <c r="N351" s="138"/>
      <c r="O351" s="144"/>
      <c r="P351" s="144"/>
      <c r="Q351" s="140"/>
    </row>
    <row r="352" spans="1:17" ht="16.5" thickBot="1">
      <c r="A352" s="124"/>
      <c r="B352" s="125"/>
      <c r="C352" s="126"/>
      <c r="D352" s="127"/>
      <c r="E352" s="127"/>
      <c r="F352" s="128"/>
      <c r="G352" s="128"/>
      <c r="H352" s="128"/>
      <c r="I352" s="128"/>
      <c r="J352" s="130"/>
      <c r="K352" s="131" t="s">
        <v>0</v>
      </c>
      <c r="L352" s="132">
        <f ca="1">TODAY()</f>
        <v>46151</v>
      </c>
      <c r="M352" s="129"/>
      <c r="N352" s="130"/>
      <c r="O352" s="131"/>
      <c r="P352" s="132"/>
      <c r="Q352" s="148"/>
    </row>
    <row r="353" spans="1:17" ht="36.75" thickBot="1">
      <c r="A353" s="149" t="s">
        <v>10</v>
      </c>
      <c r="B353" s="150" t="s">
        <v>1</v>
      </c>
      <c r="C353" s="151" t="s">
        <v>11</v>
      </c>
      <c r="D353" s="151" t="s">
        <v>12</v>
      </c>
      <c r="E353" s="150" t="s">
        <v>13</v>
      </c>
      <c r="F353" s="151" t="s">
        <v>14</v>
      </c>
      <c r="G353" s="151" t="s">
        <v>24</v>
      </c>
      <c r="H353" s="150" t="s">
        <v>2</v>
      </c>
      <c r="I353" s="150" t="s">
        <v>41</v>
      </c>
      <c r="J353" s="150" t="s">
        <v>40</v>
      </c>
      <c r="K353" s="150" t="s">
        <v>34</v>
      </c>
      <c r="L353" s="152" t="s">
        <v>35</v>
      </c>
      <c r="M353" s="150" t="s">
        <v>36</v>
      </c>
      <c r="N353" s="150" t="s">
        <v>3</v>
      </c>
      <c r="O353" s="151" t="s">
        <v>15</v>
      </c>
      <c r="P353" s="151" t="s">
        <v>4</v>
      </c>
      <c r="Q353" s="153" t="s">
        <v>16</v>
      </c>
    </row>
    <row r="354" spans="1:17" ht="16.5" thickBot="1">
      <c r="A354" s="109"/>
      <c r="B354" s="110" t="s">
        <v>17</v>
      </c>
      <c r="C354" s="111"/>
      <c r="D354" s="111"/>
      <c r="E354" s="111"/>
      <c r="F354" s="111"/>
      <c r="G354" s="111"/>
      <c r="H354" s="111"/>
      <c r="I354" s="111"/>
      <c r="J354" s="111"/>
      <c r="K354" s="111"/>
      <c r="L354" s="111"/>
      <c r="M354" s="111"/>
      <c r="N354" s="111"/>
      <c r="O354" s="111"/>
      <c r="P354" s="111"/>
      <c r="Q354" s="112"/>
    </row>
    <row r="355" spans="1:17">
      <c r="A355" s="5" t="str">
        <f>IF(C355=0,"",1+MAX(A$9:A346))</f>
        <v/>
      </c>
      <c r="B355" s="41" t="s">
        <v>110</v>
      </c>
      <c r="C355" s="32"/>
      <c r="D355" s="32"/>
      <c r="E355" s="42">
        <v>31</v>
      </c>
      <c r="F355" s="42">
        <v>13.5</v>
      </c>
      <c r="G355" s="171"/>
      <c r="H355" s="163"/>
      <c r="I355" s="162"/>
      <c r="J355" s="163"/>
      <c r="K355" s="163"/>
      <c r="L355" s="172"/>
      <c r="M355" s="162"/>
      <c r="N355" s="173"/>
      <c r="O355" s="171"/>
      <c r="P355" s="163"/>
      <c r="Q355" s="178"/>
    </row>
    <row r="356" spans="1:17">
      <c r="A356" s="5">
        <f>IF(C356=0,"",1+MAX(A$9:A355))</f>
        <v>164</v>
      </c>
      <c r="B356" s="53" t="s">
        <v>173</v>
      </c>
      <c r="C356" s="35">
        <f>E355*F355*2</f>
        <v>837</v>
      </c>
      <c r="D356" s="37">
        <v>0.05</v>
      </c>
      <c r="E356" s="36">
        <f>C356*(1+D356)</f>
        <v>878.85</v>
      </c>
      <c r="F356" s="32" t="s">
        <v>37</v>
      </c>
      <c r="G356" s="171">
        <v>0.56000000000000005</v>
      </c>
      <c r="H356" s="163">
        <f>G356*E356</f>
        <v>492.15600000000006</v>
      </c>
      <c r="I356" s="162">
        <v>2</v>
      </c>
      <c r="J356" s="163" t="s">
        <v>51</v>
      </c>
      <c r="K356" s="163">
        <v>50</v>
      </c>
      <c r="L356" s="172">
        <v>1.4E-2</v>
      </c>
      <c r="M356" s="162">
        <f>L356*E356</f>
        <v>12.303900000000001</v>
      </c>
      <c r="N356" s="173">
        <f>M356*K356</f>
        <v>615.19500000000005</v>
      </c>
      <c r="O356" s="171">
        <f>(H356+N356)/E356</f>
        <v>1.26</v>
      </c>
      <c r="P356" s="163">
        <f>O356*E356</f>
        <v>1107.3510000000001</v>
      </c>
      <c r="Q356" s="178"/>
    </row>
    <row r="357" spans="1:17">
      <c r="A357" s="5" t="str">
        <f>IF(C357=0,"",1+MAX(A$9:A356))</f>
        <v/>
      </c>
      <c r="B357" s="54" t="s">
        <v>52</v>
      </c>
      <c r="C357" s="55"/>
      <c r="D357" s="55"/>
      <c r="E357" s="36">
        <f>ROUNDUP(E356/32,0)</f>
        <v>28</v>
      </c>
      <c r="F357" s="32" t="s">
        <v>53</v>
      </c>
      <c r="G357" s="163"/>
      <c r="H357" s="163"/>
      <c r="I357" s="162"/>
      <c r="J357" s="163"/>
      <c r="K357" s="163"/>
      <c r="L357" s="172"/>
      <c r="M357" s="162"/>
      <c r="N357" s="173"/>
      <c r="O357" s="171"/>
      <c r="P357" s="163"/>
      <c r="Q357" s="178"/>
    </row>
    <row r="358" spans="1:17" ht="16.5" customHeight="1">
      <c r="A358" s="5" t="str">
        <f>IF(C358=0,"",1+MAX(A$9:A357))</f>
        <v/>
      </c>
      <c r="B358" s="54" t="s">
        <v>54</v>
      </c>
      <c r="C358" s="55"/>
      <c r="D358" s="55"/>
      <c r="E358" s="36">
        <f>ROUNDUP(E357*24/500,0)</f>
        <v>2</v>
      </c>
      <c r="F358" s="32" t="s">
        <v>55</v>
      </c>
      <c r="G358" s="171">
        <v>4.5</v>
      </c>
      <c r="H358" s="163">
        <f t="shared" ref="H358:H364" si="175">G358*E358</f>
        <v>9</v>
      </c>
      <c r="I358" s="162"/>
      <c r="J358" s="163"/>
      <c r="K358" s="163"/>
      <c r="L358" s="172"/>
      <c r="M358" s="162"/>
      <c r="N358" s="173"/>
      <c r="O358" s="171">
        <f t="shared" ref="O358:O365" si="176">(H358+N358)/E358</f>
        <v>4.5</v>
      </c>
      <c r="P358" s="163">
        <f t="shared" ref="P358:P365" si="177">O358*E358</f>
        <v>9</v>
      </c>
      <c r="Q358" s="178"/>
    </row>
    <row r="359" spans="1:17" ht="15" customHeight="1">
      <c r="A359" s="5" t="str">
        <f>IF(C359=0,"",1+MAX(A$9:A358))</f>
        <v/>
      </c>
      <c r="B359" s="54" t="s">
        <v>56</v>
      </c>
      <c r="C359" s="55"/>
      <c r="D359" s="55"/>
      <c r="E359" s="36">
        <f>ROUNDUP(E356/200,0)</f>
        <v>5</v>
      </c>
      <c r="F359" s="32" t="s">
        <v>57</v>
      </c>
      <c r="G359" s="171">
        <v>9.8000000000000007</v>
      </c>
      <c r="H359" s="163">
        <f t="shared" si="175"/>
        <v>49</v>
      </c>
      <c r="I359" s="162"/>
      <c r="J359" s="163"/>
      <c r="K359" s="163"/>
      <c r="L359" s="172"/>
      <c r="M359" s="162"/>
      <c r="N359" s="173"/>
      <c r="O359" s="171">
        <f t="shared" si="176"/>
        <v>9.8000000000000007</v>
      </c>
      <c r="P359" s="163">
        <f t="shared" si="177"/>
        <v>49</v>
      </c>
      <c r="Q359" s="178"/>
    </row>
    <row r="360" spans="1:17">
      <c r="A360" s="5" t="str">
        <f>IF(C360=0,"",1+MAX(A$9:A359))</f>
        <v/>
      </c>
      <c r="B360" s="54" t="s">
        <v>58</v>
      </c>
      <c r="C360" s="55"/>
      <c r="D360" s="55"/>
      <c r="E360" s="36">
        <f>ROUNDUP(E356*5.25/1000,0)</f>
        <v>5</v>
      </c>
      <c r="F360" s="32" t="s">
        <v>59</v>
      </c>
      <c r="G360" s="171">
        <v>4.8</v>
      </c>
      <c r="H360" s="163">
        <f t="shared" si="175"/>
        <v>24</v>
      </c>
      <c r="I360" s="162"/>
      <c r="J360" s="163"/>
      <c r="K360" s="163"/>
      <c r="L360" s="172"/>
      <c r="M360" s="162"/>
      <c r="N360" s="173"/>
      <c r="O360" s="171">
        <f t="shared" si="176"/>
        <v>4.8</v>
      </c>
      <c r="P360" s="163">
        <f t="shared" si="177"/>
        <v>24</v>
      </c>
      <c r="Q360" s="178"/>
    </row>
    <row r="361" spans="1:17">
      <c r="A361" s="5">
        <f>IF(C361=0,"",1+MAX(A$9:A360))</f>
        <v>165</v>
      </c>
      <c r="B361" s="54" t="s">
        <v>60</v>
      </c>
      <c r="C361" s="56">
        <f>E355*F355*2</f>
        <v>837</v>
      </c>
      <c r="D361" s="37">
        <v>0.05</v>
      </c>
      <c r="E361" s="36">
        <f t="shared" ref="E361:E364" si="178">C361*(1+D361)</f>
        <v>878.85</v>
      </c>
      <c r="F361" s="32" t="s">
        <v>37</v>
      </c>
      <c r="G361" s="171">
        <v>0</v>
      </c>
      <c r="H361" s="163">
        <f t="shared" si="175"/>
        <v>0</v>
      </c>
      <c r="I361" s="162">
        <v>1</v>
      </c>
      <c r="J361" s="163" t="s">
        <v>42</v>
      </c>
      <c r="K361" s="163">
        <v>50</v>
      </c>
      <c r="L361" s="172">
        <v>2.1000000000000001E-2</v>
      </c>
      <c r="M361" s="162">
        <f t="shared" ref="M361:M365" si="179">L361*E361</f>
        <v>18.455850000000002</v>
      </c>
      <c r="N361" s="173">
        <f t="shared" ref="N361:N365" si="180">M361*K361</f>
        <v>922.79250000000013</v>
      </c>
      <c r="O361" s="171">
        <f t="shared" si="176"/>
        <v>1.05</v>
      </c>
      <c r="P361" s="163">
        <f t="shared" si="177"/>
        <v>922.79250000000002</v>
      </c>
      <c r="Q361" s="178"/>
    </row>
    <row r="362" spans="1:17" ht="31.5">
      <c r="A362" s="5">
        <f>IF(C362=0,"",1+MAX(A$9:A361))</f>
        <v>166</v>
      </c>
      <c r="B362" s="53" t="s">
        <v>174</v>
      </c>
      <c r="C362" s="56">
        <f>ROUNDUP(E355/1.33+1,0)</f>
        <v>25</v>
      </c>
      <c r="D362" s="37">
        <v>0.05</v>
      </c>
      <c r="E362" s="36">
        <f t="shared" si="178"/>
        <v>26.25</v>
      </c>
      <c r="F362" s="32" t="s">
        <v>43</v>
      </c>
      <c r="G362" s="171">
        <f>F355*1.4</f>
        <v>18.899999999999999</v>
      </c>
      <c r="H362" s="163">
        <f t="shared" si="175"/>
        <v>496.12499999999994</v>
      </c>
      <c r="I362" s="162">
        <v>1</v>
      </c>
      <c r="J362" s="163" t="s">
        <v>42</v>
      </c>
      <c r="K362" s="163">
        <v>50</v>
      </c>
      <c r="L362" s="172">
        <v>0.23</v>
      </c>
      <c r="M362" s="162">
        <f t="shared" si="179"/>
        <v>6.0375000000000005</v>
      </c>
      <c r="N362" s="173">
        <f t="shared" si="180"/>
        <v>301.875</v>
      </c>
      <c r="O362" s="171">
        <f t="shared" si="176"/>
        <v>30.4</v>
      </c>
      <c r="P362" s="163">
        <f t="shared" si="177"/>
        <v>798</v>
      </c>
      <c r="Q362" s="178"/>
    </row>
    <row r="363" spans="1:17">
      <c r="A363" s="5">
        <f>IF(C363=0,"",1+MAX(A$9:A362))</f>
        <v>167</v>
      </c>
      <c r="B363" s="53" t="s">
        <v>175</v>
      </c>
      <c r="C363" s="56">
        <f>E355*2</f>
        <v>62</v>
      </c>
      <c r="D363" s="37">
        <v>0.05</v>
      </c>
      <c r="E363" s="36">
        <f t="shared" si="178"/>
        <v>65.100000000000009</v>
      </c>
      <c r="F363" s="32" t="s">
        <v>38</v>
      </c>
      <c r="G363" s="171">
        <v>1.4</v>
      </c>
      <c r="H363" s="163">
        <f t="shared" si="175"/>
        <v>91.14</v>
      </c>
      <c r="I363" s="162">
        <v>1</v>
      </c>
      <c r="J363" s="163" t="s">
        <v>42</v>
      </c>
      <c r="K363" s="163">
        <v>50</v>
      </c>
      <c r="L363" s="172">
        <v>0</v>
      </c>
      <c r="M363" s="162">
        <f t="shared" si="179"/>
        <v>0</v>
      </c>
      <c r="N363" s="173">
        <f t="shared" si="180"/>
        <v>0</v>
      </c>
      <c r="O363" s="171">
        <f t="shared" si="176"/>
        <v>1.4</v>
      </c>
      <c r="P363" s="163">
        <f t="shared" si="177"/>
        <v>91.14</v>
      </c>
      <c r="Q363" s="178"/>
    </row>
    <row r="364" spans="1:17">
      <c r="A364" s="5">
        <f>IF(C364=0,"",1+MAX(A$9:A363))</f>
        <v>168</v>
      </c>
      <c r="B364" s="53" t="s">
        <v>197</v>
      </c>
      <c r="C364" s="56">
        <f>E355*F355</f>
        <v>418.5</v>
      </c>
      <c r="D364" s="37">
        <v>0.05</v>
      </c>
      <c r="E364" s="36">
        <f t="shared" si="178"/>
        <v>439.42500000000001</v>
      </c>
      <c r="F364" s="32" t="s">
        <v>37</v>
      </c>
      <c r="G364" s="171">
        <v>1.2</v>
      </c>
      <c r="H364" s="163">
        <f t="shared" si="175"/>
        <v>527.30999999999995</v>
      </c>
      <c r="I364" s="162">
        <v>1</v>
      </c>
      <c r="J364" s="163" t="s">
        <v>42</v>
      </c>
      <c r="K364" s="163">
        <v>50</v>
      </c>
      <c r="L364" s="172">
        <v>1.0999999999999999E-2</v>
      </c>
      <c r="M364" s="162">
        <f t="shared" si="179"/>
        <v>4.8336749999999995</v>
      </c>
      <c r="N364" s="173">
        <f t="shared" si="180"/>
        <v>241.68374999999997</v>
      </c>
      <c r="O364" s="171">
        <f t="shared" si="176"/>
        <v>1.7499999999999996</v>
      </c>
      <c r="P364" s="163">
        <f t="shared" si="177"/>
        <v>768.99374999999986</v>
      </c>
      <c r="Q364" s="178"/>
    </row>
    <row r="365" spans="1:17">
      <c r="A365" s="5">
        <f>IF(C365=0,"",1+MAX(A$9:A364))</f>
        <v>169</v>
      </c>
      <c r="B365" s="53" t="s">
        <v>63</v>
      </c>
      <c r="C365" s="56">
        <f>E355*4</f>
        <v>124</v>
      </c>
      <c r="D365" s="37">
        <v>0.05</v>
      </c>
      <c r="E365" s="36">
        <f t="shared" ref="E365" si="181">C365*(1+D365)</f>
        <v>130.20000000000002</v>
      </c>
      <c r="F365" s="32" t="s">
        <v>38</v>
      </c>
      <c r="G365" s="171">
        <v>0.3</v>
      </c>
      <c r="H365" s="163">
        <f t="shared" ref="H365" si="182">G365*E365</f>
        <v>39.06</v>
      </c>
      <c r="I365" s="162">
        <v>1</v>
      </c>
      <c r="J365" s="163" t="s">
        <v>42</v>
      </c>
      <c r="K365" s="163">
        <v>50</v>
      </c>
      <c r="L365" s="172">
        <v>8.0000000000000002E-3</v>
      </c>
      <c r="M365" s="162">
        <f t="shared" si="179"/>
        <v>1.0416000000000001</v>
      </c>
      <c r="N365" s="173">
        <f t="shared" si="180"/>
        <v>52.080000000000005</v>
      </c>
      <c r="O365" s="171">
        <f t="shared" si="176"/>
        <v>0.70000000000000007</v>
      </c>
      <c r="P365" s="163">
        <f t="shared" si="177"/>
        <v>91.140000000000015</v>
      </c>
      <c r="Q365" s="178"/>
    </row>
    <row r="366" spans="1:17">
      <c r="A366" s="5" t="str">
        <f>IF(C366=0,"",1+MAX(A$9:A365))</f>
        <v/>
      </c>
      <c r="B366" s="41" t="s">
        <v>111</v>
      </c>
      <c r="C366" s="32"/>
      <c r="D366" s="32"/>
      <c r="E366" s="42">
        <v>24</v>
      </c>
      <c r="F366" s="42">
        <v>14.67</v>
      </c>
      <c r="G366" s="171"/>
      <c r="H366" s="163"/>
      <c r="I366" s="162"/>
      <c r="J366" s="163"/>
      <c r="K366" s="163"/>
      <c r="L366" s="172"/>
      <c r="M366" s="162"/>
      <c r="N366" s="173"/>
      <c r="O366" s="171"/>
      <c r="P366" s="163"/>
      <c r="Q366" s="178"/>
    </row>
    <row r="367" spans="1:17">
      <c r="A367" s="5">
        <f>IF(C367=0,"",1+MAX(A$9:A366))</f>
        <v>170</v>
      </c>
      <c r="B367" s="53" t="s">
        <v>64</v>
      </c>
      <c r="C367" s="35">
        <f>E366*F366</f>
        <v>352.08</v>
      </c>
      <c r="D367" s="37">
        <v>0.05</v>
      </c>
      <c r="E367" s="36">
        <f>C367*(1+D367)</f>
        <v>369.68400000000003</v>
      </c>
      <c r="F367" s="32" t="s">
        <v>37</v>
      </c>
      <c r="G367" s="171">
        <v>0.56999999999999995</v>
      </c>
      <c r="H367" s="163">
        <f>G367*E367</f>
        <v>210.71987999999999</v>
      </c>
      <c r="I367" s="162">
        <v>2</v>
      </c>
      <c r="J367" s="163" t="s">
        <v>51</v>
      </c>
      <c r="K367" s="163">
        <v>50</v>
      </c>
      <c r="L367" s="172">
        <v>1.4E-2</v>
      </c>
      <c r="M367" s="162">
        <f>L367*E367</f>
        <v>5.1755760000000004</v>
      </c>
      <c r="N367" s="173">
        <f>M367*K367</f>
        <v>258.77880000000005</v>
      </c>
      <c r="O367" s="171">
        <f>(H367+N367)/E367</f>
        <v>1.27</v>
      </c>
      <c r="P367" s="163">
        <f>O367*E367</f>
        <v>469.49868000000004</v>
      </c>
      <c r="Q367" s="178"/>
    </row>
    <row r="368" spans="1:17">
      <c r="A368" s="5">
        <f>IF(C368=0,"",1+MAX(A$9:A367))</f>
        <v>171</v>
      </c>
      <c r="B368" s="58" t="s">
        <v>65</v>
      </c>
      <c r="C368" s="59">
        <f>E366*F366</f>
        <v>352.08</v>
      </c>
      <c r="D368" s="37">
        <v>0.05</v>
      </c>
      <c r="E368" s="36">
        <f>C368*(1+D368)</f>
        <v>369.68400000000003</v>
      </c>
      <c r="F368" s="32" t="s">
        <v>37</v>
      </c>
      <c r="G368" s="171">
        <v>0.62</v>
      </c>
      <c r="H368" s="163">
        <f>G368*E368</f>
        <v>229.20408</v>
      </c>
      <c r="I368" s="162">
        <v>2</v>
      </c>
      <c r="J368" s="163" t="s">
        <v>51</v>
      </c>
      <c r="K368" s="163">
        <v>50</v>
      </c>
      <c r="L368" s="172">
        <v>1.4E-2</v>
      </c>
      <c r="M368" s="162">
        <f>L368*E368</f>
        <v>5.1755760000000004</v>
      </c>
      <c r="N368" s="173">
        <f>M368*K368</f>
        <v>258.77880000000005</v>
      </c>
      <c r="O368" s="171">
        <f>(H368+N368)/E368</f>
        <v>1.32</v>
      </c>
      <c r="P368" s="163">
        <f>O368*E368</f>
        <v>487.98288000000008</v>
      </c>
      <c r="Q368" s="178"/>
    </row>
    <row r="369" spans="1:17">
      <c r="A369" s="5" t="str">
        <f>IF(C369=0,"",1+MAX(A$9:A368))</f>
        <v/>
      </c>
      <c r="B369" s="54" t="s">
        <v>52</v>
      </c>
      <c r="C369" s="55"/>
      <c r="D369" s="55"/>
      <c r="E369" s="36">
        <f>ROUNDUP(E367/32,0)</f>
        <v>12</v>
      </c>
      <c r="F369" s="32" t="s">
        <v>53</v>
      </c>
      <c r="G369" s="163"/>
      <c r="H369" s="163"/>
      <c r="I369" s="162"/>
      <c r="J369" s="163"/>
      <c r="K369" s="163"/>
      <c r="L369" s="172"/>
      <c r="M369" s="162"/>
      <c r="N369" s="173"/>
      <c r="O369" s="171"/>
      <c r="P369" s="163"/>
      <c r="Q369" s="178"/>
    </row>
    <row r="370" spans="1:17">
      <c r="A370" s="5" t="str">
        <f>IF(C370=0,"",1+MAX(A$9:A369))</f>
        <v/>
      </c>
      <c r="B370" s="54" t="s">
        <v>66</v>
      </c>
      <c r="C370" s="55"/>
      <c r="D370" s="55"/>
      <c r="E370" s="36">
        <f>ROUNDUP(E368/32,0)</f>
        <v>12</v>
      </c>
      <c r="F370" s="32" t="s">
        <v>53</v>
      </c>
      <c r="G370" s="163"/>
      <c r="H370" s="163"/>
      <c r="I370" s="162"/>
      <c r="J370" s="163"/>
      <c r="K370" s="163"/>
      <c r="L370" s="172"/>
      <c r="M370" s="162"/>
      <c r="N370" s="173"/>
      <c r="O370" s="171"/>
      <c r="P370" s="163"/>
      <c r="Q370" s="178"/>
    </row>
    <row r="371" spans="1:17" ht="16.5" customHeight="1">
      <c r="A371" s="5" t="str">
        <f>IF(C371=0,"",1+MAX(A$9:A370))</f>
        <v/>
      </c>
      <c r="B371" s="54" t="s">
        <v>54</v>
      </c>
      <c r="C371" s="55"/>
      <c r="D371" s="55"/>
      <c r="E371" s="36">
        <f>ROUNDUP(E369*24/500,0)*2</f>
        <v>2</v>
      </c>
      <c r="F371" s="32" t="s">
        <v>55</v>
      </c>
      <c r="G371" s="171">
        <v>4.5</v>
      </c>
      <c r="H371" s="163">
        <f t="shared" ref="H371:H378" si="183">G371*E371</f>
        <v>9</v>
      </c>
      <c r="I371" s="162"/>
      <c r="J371" s="163"/>
      <c r="K371" s="163"/>
      <c r="L371" s="172"/>
      <c r="M371" s="162"/>
      <c r="N371" s="173"/>
      <c r="O371" s="171">
        <f t="shared" ref="O371:O378" si="184">(H371+N371)/E371</f>
        <v>4.5</v>
      </c>
      <c r="P371" s="163">
        <f t="shared" ref="P371:P378" si="185">O371*E371</f>
        <v>9</v>
      </c>
      <c r="Q371" s="178"/>
    </row>
    <row r="372" spans="1:17">
      <c r="A372" s="5" t="str">
        <f>IF(C372=0,"",1+MAX(A$9:A371))</f>
        <v/>
      </c>
      <c r="B372" s="54" t="s">
        <v>56</v>
      </c>
      <c r="C372" s="55"/>
      <c r="D372" s="55"/>
      <c r="E372" s="36">
        <f>ROUNDUP(E367/200,0)*2</f>
        <v>4</v>
      </c>
      <c r="F372" s="32" t="s">
        <v>57</v>
      </c>
      <c r="G372" s="171">
        <v>9.8000000000000007</v>
      </c>
      <c r="H372" s="163">
        <f t="shared" si="183"/>
        <v>39.200000000000003</v>
      </c>
      <c r="I372" s="162"/>
      <c r="J372" s="163"/>
      <c r="K372" s="163"/>
      <c r="L372" s="172"/>
      <c r="M372" s="162"/>
      <c r="N372" s="173"/>
      <c r="O372" s="171">
        <f t="shared" si="184"/>
        <v>9.8000000000000007</v>
      </c>
      <c r="P372" s="163">
        <f t="shared" si="185"/>
        <v>39.200000000000003</v>
      </c>
      <c r="Q372" s="178"/>
    </row>
    <row r="373" spans="1:17">
      <c r="A373" s="5" t="str">
        <f>IF(C373=0,"",1+MAX(A$9:A372))</f>
        <v/>
      </c>
      <c r="B373" s="54" t="s">
        <v>58</v>
      </c>
      <c r="C373" s="55"/>
      <c r="D373" s="55"/>
      <c r="E373" s="36">
        <f>ROUNDUP(E367*5.25/1000,0)*2</f>
        <v>4</v>
      </c>
      <c r="F373" s="32" t="s">
        <v>59</v>
      </c>
      <c r="G373" s="171">
        <v>4.8</v>
      </c>
      <c r="H373" s="163">
        <f t="shared" si="183"/>
        <v>19.2</v>
      </c>
      <c r="I373" s="162"/>
      <c r="J373" s="163"/>
      <c r="K373" s="163"/>
      <c r="L373" s="172"/>
      <c r="M373" s="162"/>
      <c r="N373" s="173"/>
      <c r="O373" s="171">
        <f t="shared" si="184"/>
        <v>4.8</v>
      </c>
      <c r="P373" s="163">
        <f t="shared" si="185"/>
        <v>19.2</v>
      </c>
      <c r="Q373" s="178"/>
    </row>
    <row r="374" spans="1:17">
      <c r="A374" s="5">
        <f>IF(C374=0,"",1+MAX(A$9:A373))</f>
        <v>172</v>
      </c>
      <c r="B374" s="54" t="s">
        <v>60</v>
      </c>
      <c r="C374" s="56">
        <f>E366*F366*2</f>
        <v>704.16</v>
      </c>
      <c r="D374" s="37">
        <v>0.05</v>
      </c>
      <c r="E374" s="36">
        <f t="shared" ref="E374:E378" si="186">C374*(1+D374)</f>
        <v>739.36800000000005</v>
      </c>
      <c r="F374" s="32" t="s">
        <v>37</v>
      </c>
      <c r="G374" s="171">
        <v>0</v>
      </c>
      <c r="H374" s="163">
        <f t="shared" si="183"/>
        <v>0</v>
      </c>
      <c r="I374" s="162">
        <v>1</v>
      </c>
      <c r="J374" s="163" t="s">
        <v>42</v>
      </c>
      <c r="K374" s="163">
        <v>50</v>
      </c>
      <c r="L374" s="172">
        <v>2.1000000000000001E-2</v>
      </c>
      <c r="M374" s="162">
        <f t="shared" ref="M374:M378" si="187">L374*E374</f>
        <v>15.526728000000002</v>
      </c>
      <c r="N374" s="173">
        <f t="shared" ref="N374:N378" si="188">M374*K374</f>
        <v>776.33640000000014</v>
      </c>
      <c r="O374" s="171">
        <f t="shared" si="184"/>
        <v>1.05</v>
      </c>
      <c r="P374" s="163">
        <f t="shared" si="185"/>
        <v>776.33640000000014</v>
      </c>
      <c r="Q374" s="178"/>
    </row>
    <row r="375" spans="1:17" ht="31.5">
      <c r="A375" s="5">
        <f>IF(C375=0,"",1+MAX(A$9:A374))</f>
        <v>173</v>
      </c>
      <c r="B375" s="53" t="s">
        <v>67</v>
      </c>
      <c r="C375" s="56">
        <f>ROUNDUP(E366/1.33+1,0)</f>
        <v>20</v>
      </c>
      <c r="D375" s="37">
        <v>0.05</v>
      </c>
      <c r="E375" s="36">
        <f t="shared" si="186"/>
        <v>21</v>
      </c>
      <c r="F375" s="32" t="s">
        <v>43</v>
      </c>
      <c r="G375" s="171">
        <f>F366*3.5</f>
        <v>51.344999999999999</v>
      </c>
      <c r="H375" s="163">
        <f t="shared" si="183"/>
        <v>1078.2449999999999</v>
      </c>
      <c r="I375" s="162">
        <v>1</v>
      </c>
      <c r="J375" s="163" t="s">
        <v>42</v>
      </c>
      <c r="K375" s="163">
        <v>50</v>
      </c>
      <c r="L375" s="172">
        <v>0.23</v>
      </c>
      <c r="M375" s="162">
        <f t="shared" si="187"/>
        <v>4.83</v>
      </c>
      <c r="N375" s="173">
        <f t="shared" si="188"/>
        <v>241.5</v>
      </c>
      <c r="O375" s="171">
        <f t="shared" si="184"/>
        <v>62.844999999999992</v>
      </c>
      <c r="P375" s="163">
        <f t="shared" si="185"/>
        <v>1319.7449999999999</v>
      </c>
      <c r="Q375" s="178"/>
    </row>
    <row r="376" spans="1:17">
      <c r="A376" s="5">
        <f>IF(C376=0,"",1+MAX(A$9:A375))</f>
        <v>174</v>
      </c>
      <c r="B376" s="53" t="s">
        <v>68</v>
      </c>
      <c r="C376" s="56">
        <f>E366*2</f>
        <v>48</v>
      </c>
      <c r="D376" s="37">
        <v>0.05</v>
      </c>
      <c r="E376" s="36">
        <f t="shared" si="186"/>
        <v>50.400000000000006</v>
      </c>
      <c r="F376" s="32" t="s">
        <v>38</v>
      </c>
      <c r="G376" s="171">
        <v>3.5</v>
      </c>
      <c r="H376" s="163">
        <f t="shared" si="183"/>
        <v>176.40000000000003</v>
      </c>
      <c r="I376" s="162">
        <v>1</v>
      </c>
      <c r="J376" s="163" t="s">
        <v>42</v>
      </c>
      <c r="K376" s="163">
        <v>50</v>
      </c>
      <c r="L376" s="172">
        <v>0</v>
      </c>
      <c r="M376" s="162">
        <f t="shared" si="187"/>
        <v>0</v>
      </c>
      <c r="N376" s="173">
        <f t="shared" si="188"/>
        <v>0</v>
      </c>
      <c r="O376" s="171">
        <f t="shared" si="184"/>
        <v>3.5000000000000004</v>
      </c>
      <c r="P376" s="163">
        <f t="shared" si="185"/>
        <v>176.40000000000003</v>
      </c>
      <c r="Q376" s="178"/>
    </row>
    <row r="377" spans="1:17">
      <c r="A377" s="5">
        <f>IF(C377=0,"",1+MAX(A$9:A376))</f>
        <v>175</v>
      </c>
      <c r="B377" s="53" t="s">
        <v>196</v>
      </c>
      <c r="C377" s="57">
        <f>E366*F366</f>
        <v>352.08</v>
      </c>
      <c r="D377" s="37">
        <v>0.05</v>
      </c>
      <c r="E377" s="36">
        <f t="shared" si="186"/>
        <v>369.68400000000003</v>
      </c>
      <c r="F377" s="32" t="s">
        <v>37</v>
      </c>
      <c r="G377" s="171">
        <v>0.98</v>
      </c>
      <c r="H377" s="163">
        <f t="shared" si="183"/>
        <v>362.29032000000001</v>
      </c>
      <c r="I377" s="162">
        <v>1</v>
      </c>
      <c r="J377" s="163" t="s">
        <v>42</v>
      </c>
      <c r="K377" s="163">
        <v>50</v>
      </c>
      <c r="L377" s="172">
        <v>1.0999999999999999E-2</v>
      </c>
      <c r="M377" s="162">
        <f t="shared" si="187"/>
        <v>4.0665240000000002</v>
      </c>
      <c r="N377" s="173">
        <f t="shared" si="188"/>
        <v>203.3262</v>
      </c>
      <c r="O377" s="171">
        <f t="shared" si="184"/>
        <v>1.53</v>
      </c>
      <c r="P377" s="163">
        <f t="shared" si="185"/>
        <v>565.61652000000004</v>
      </c>
      <c r="Q377" s="178"/>
    </row>
    <row r="378" spans="1:17">
      <c r="A378" s="5">
        <f>IF(C378=0,"",1+MAX(A$9:A377))</f>
        <v>176</v>
      </c>
      <c r="B378" s="53" t="s">
        <v>63</v>
      </c>
      <c r="C378" s="56">
        <f>E366*4</f>
        <v>96</v>
      </c>
      <c r="D378" s="37">
        <v>0.05</v>
      </c>
      <c r="E378" s="36">
        <f t="shared" si="186"/>
        <v>100.80000000000001</v>
      </c>
      <c r="F378" s="32" t="s">
        <v>38</v>
      </c>
      <c r="G378" s="171">
        <v>0.3</v>
      </c>
      <c r="H378" s="163">
        <f t="shared" si="183"/>
        <v>30.240000000000002</v>
      </c>
      <c r="I378" s="162">
        <v>1</v>
      </c>
      <c r="J378" s="163" t="s">
        <v>42</v>
      </c>
      <c r="K378" s="163">
        <v>50</v>
      </c>
      <c r="L378" s="172">
        <v>8.0000000000000002E-3</v>
      </c>
      <c r="M378" s="162">
        <f t="shared" si="187"/>
        <v>0.80640000000000012</v>
      </c>
      <c r="N378" s="173">
        <f t="shared" si="188"/>
        <v>40.320000000000007</v>
      </c>
      <c r="O378" s="171">
        <f t="shared" si="184"/>
        <v>0.7</v>
      </c>
      <c r="P378" s="163">
        <f t="shared" si="185"/>
        <v>70.56</v>
      </c>
      <c r="Q378" s="178"/>
    </row>
    <row r="379" spans="1:17">
      <c r="A379" s="5" t="str">
        <f>IF(C379=0,"",1+MAX(A$9:A378))</f>
        <v/>
      </c>
      <c r="B379" s="41" t="s">
        <v>112</v>
      </c>
      <c r="C379" s="32"/>
      <c r="D379" s="32"/>
      <c r="E379" s="42">
        <v>24</v>
      </c>
      <c r="F379" s="42">
        <v>13.5</v>
      </c>
      <c r="G379" s="171"/>
      <c r="H379" s="163"/>
      <c r="I379" s="162"/>
      <c r="J379" s="163"/>
      <c r="K379" s="163"/>
      <c r="L379" s="172"/>
      <c r="M379" s="162"/>
      <c r="N379" s="173"/>
      <c r="O379" s="171"/>
      <c r="P379" s="163"/>
      <c r="Q379" s="178"/>
    </row>
    <row r="380" spans="1:17">
      <c r="A380" s="5">
        <f>IF(C380=0,"",1+MAX(A$9:A379))</f>
        <v>177</v>
      </c>
      <c r="B380" s="53" t="s">
        <v>64</v>
      </c>
      <c r="C380" s="35">
        <f>E379*F379</f>
        <v>324</v>
      </c>
      <c r="D380" s="37">
        <v>0.05</v>
      </c>
      <c r="E380" s="36">
        <f>C380*(1+D380)</f>
        <v>340.2</v>
      </c>
      <c r="F380" s="32" t="s">
        <v>37</v>
      </c>
      <c r="G380" s="171">
        <v>0.56999999999999995</v>
      </c>
      <c r="H380" s="163">
        <f>G380*E380</f>
        <v>193.91399999999999</v>
      </c>
      <c r="I380" s="162">
        <v>2</v>
      </c>
      <c r="J380" s="163" t="s">
        <v>51</v>
      </c>
      <c r="K380" s="163">
        <v>50</v>
      </c>
      <c r="L380" s="172">
        <v>1.4E-2</v>
      </c>
      <c r="M380" s="162">
        <f>L380*E380</f>
        <v>4.7628000000000004</v>
      </c>
      <c r="N380" s="173">
        <f>M380*K380</f>
        <v>238.14000000000001</v>
      </c>
      <c r="O380" s="171">
        <f>(H380+N380)/E380</f>
        <v>1.27</v>
      </c>
      <c r="P380" s="163">
        <f>O380*E380</f>
        <v>432.05399999999997</v>
      </c>
      <c r="Q380" s="178"/>
    </row>
    <row r="381" spans="1:17">
      <c r="A381" s="5" t="str">
        <f>IF(C381=0,"",1+MAX(A$9:A380))</f>
        <v/>
      </c>
      <c r="B381" s="54" t="s">
        <v>52</v>
      </c>
      <c r="C381" s="55"/>
      <c r="D381" s="55"/>
      <c r="E381" s="36">
        <f>ROUNDUP(E380/32,0)</f>
        <v>11</v>
      </c>
      <c r="F381" s="32" t="s">
        <v>53</v>
      </c>
      <c r="G381" s="171"/>
      <c r="H381" s="163"/>
      <c r="I381" s="162"/>
      <c r="J381" s="163"/>
      <c r="K381" s="163"/>
      <c r="L381" s="172"/>
      <c r="M381" s="162"/>
      <c r="N381" s="173"/>
      <c r="O381" s="171"/>
      <c r="P381" s="163"/>
      <c r="Q381" s="178"/>
    </row>
    <row r="382" spans="1:17" ht="16.5" customHeight="1">
      <c r="A382" s="5" t="str">
        <f>IF(C382=0,"",1+MAX(A$9:A381))</f>
        <v/>
      </c>
      <c r="B382" s="54" t="s">
        <v>54</v>
      </c>
      <c r="C382" s="55"/>
      <c r="D382" s="55"/>
      <c r="E382" s="36">
        <f>ROUNDUP(E381*24/500,0)</f>
        <v>1</v>
      </c>
      <c r="F382" s="32" t="s">
        <v>55</v>
      </c>
      <c r="G382" s="171">
        <v>4.5</v>
      </c>
      <c r="H382" s="163">
        <f t="shared" ref="H382:H389" si="189">G382*E382</f>
        <v>4.5</v>
      </c>
      <c r="I382" s="162"/>
      <c r="J382" s="163"/>
      <c r="K382" s="163"/>
      <c r="L382" s="172"/>
      <c r="M382" s="162"/>
      <c r="N382" s="173"/>
      <c r="O382" s="171">
        <f>(H382+N382)/E382</f>
        <v>4.5</v>
      </c>
      <c r="P382" s="163">
        <f t="shared" ref="P382:P389" si="190">O382*E382</f>
        <v>4.5</v>
      </c>
      <c r="Q382" s="178"/>
    </row>
    <row r="383" spans="1:17">
      <c r="A383" s="5" t="str">
        <f>IF(C383=0,"",1+MAX(A$9:A382))</f>
        <v/>
      </c>
      <c r="B383" s="54" t="s">
        <v>56</v>
      </c>
      <c r="C383" s="55"/>
      <c r="D383" s="55"/>
      <c r="E383" s="36">
        <f>ROUNDUP(E380/200,0)</f>
        <v>2</v>
      </c>
      <c r="F383" s="32" t="s">
        <v>57</v>
      </c>
      <c r="G383" s="171">
        <v>9.8000000000000007</v>
      </c>
      <c r="H383" s="163">
        <f t="shared" si="189"/>
        <v>19.600000000000001</v>
      </c>
      <c r="I383" s="162"/>
      <c r="J383" s="163"/>
      <c r="K383" s="163"/>
      <c r="L383" s="172"/>
      <c r="M383" s="162"/>
      <c r="N383" s="173"/>
      <c r="O383" s="171">
        <f t="shared" ref="O383:O389" si="191">(H383+N383)/E383</f>
        <v>9.8000000000000007</v>
      </c>
      <c r="P383" s="163">
        <f t="shared" si="190"/>
        <v>19.600000000000001</v>
      </c>
      <c r="Q383" s="178"/>
    </row>
    <row r="384" spans="1:17">
      <c r="A384" s="5" t="str">
        <f>IF(C384=0,"",1+MAX(A$9:A383))</f>
        <v/>
      </c>
      <c r="B384" s="54" t="s">
        <v>58</v>
      </c>
      <c r="C384" s="55"/>
      <c r="D384" s="55"/>
      <c r="E384" s="36">
        <f>ROUNDUP(E380*5.25/1000,0)</f>
        <v>2</v>
      </c>
      <c r="F384" s="32" t="s">
        <v>59</v>
      </c>
      <c r="G384" s="171">
        <v>4.8</v>
      </c>
      <c r="H384" s="163">
        <f t="shared" si="189"/>
        <v>9.6</v>
      </c>
      <c r="I384" s="162"/>
      <c r="J384" s="163"/>
      <c r="K384" s="163"/>
      <c r="L384" s="172"/>
      <c r="M384" s="162"/>
      <c r="N384" s="173"/>
      <c r="O384" s="171">
        <f t="shared" si="191"/>
        <v>4.8</v>
      </c>
      <c r="P384" s="163">
        <f t="shared" si="190"/>
        <v>9.6</v>
      </c>
      <c r="Q384" s="178"/>
    </row>
    <row r="385" spans="1:17">
      <c r="A385" s="5">
        <f>IF(C385=0,"",1+MAX(A$9:A384))</f>
        <v>178</v>
      </c>
      <c r="B385" s="54" t="s">
        <v>60</v>
      </c>
      <c r="C385" s="56">
        <f>E379*F379</f>
        <v>324</v>
      </c>
      <c r="D385" s="37">
        <v>0.05</v>
      </c>
      <c r="E385" s="36">
        <f t="shared" ref="E385" si="192">C385*(1+D385)</f>
        <v>340.2</v>
      </c>
      <c r="F385" s="32" t="s">
        <v>37</v>
      </c>
      <c r="G385" s="171">
        <v>0</v>
      </c>
      <c r="H385" s="163">
        <f t="shared" si="189"/>
        <v>0</v>
      </c>
      <c r="I385" s="162">
        <v>1</v>
      </c>
      <c r="J385" s="163" t="s">
        <v>42</v>
      </c>
      <c r="K385" s="163">
        <v>50</v>
      </c>
      <c r="L385" s="172">
        <v>2.1000000000000001E-2</v>
      </c>
      <c r="M385" s="162">
        <f t="shared" ref="M385:M389" si="193">L385*E385</f>
        <v>7.1442000000000005</v>
      </c>
      <c r="N385" s="173">
        <f t="shared" ref="N385:N389" si="194">M385*K385</f>
        <v>357.21000000000004</v>
      </c>
      <c r="O385" s="171">
        <f t="shared" si="191"/>
        <v>1.05</v>
      </c>
      <c r="P385" s="163">
        <f t="shared" si="190"/>
        <v>357.21</v>
      </c>
      <c r="Q385" s="178"/>
    </row>
    <row r="386" spans="1:17" ht="31.5">
      <c r="A386" s="5">
        <f>IF(C386=0,"",1+MAX(A$9:A385))</f>
        <v>179</v>
      </c>
      <c r="B386" s="53" t="s">
        <v>69</v>
      </c>
      <c r="C386" s="56">
        <f>ROUNDUP(E379/1.33+1,0)</f>
        <v>20</v>
      </c>
      <c r="D386" s="37">
        <v>0.05</v>
      </c>
      <c r="E386" s="36">
        <f>C386*(1+D386)</f>
        <v>21</v>
      </c>
      <c r="F386" s="32" t="s">
        <v>43</v>
      </c>
      <c r="G386" s="171">
        <f>0.92*F379</f>
        <v>12.42</v>
      </c>
      <c r="H386" s="163">
        <f t="shared" si="189"/>
        <v>260.82</v>
      </c>
      <c r="I386" s="162">
        <v>1</v>
      </c>
      <c r="J386" s="163" t="s">
        <v>42</v>
      </c>
      <c r="K386" s="163">
        <v>50</v>
      </c>
      <c r="L386" s="172">
        <v>0.23</v>
      </c>
      <c r="M386" s="162">
        <f t="shared" si="193"/>
        <v>4.83</v>
      </c>
      <c r="N386" s="173">
        <f t="shared" si="194"/>
        <v>241.5</v>
      </c>
      <c r="O386" s="171">
        <f t="shared" si="191"/>
        <v>23.919999999999998</v>
      </c>
      <c r="P386" s="163">
        <f t="shared" si="190"/>
        <v>502.31999999999994</v>
      </c>
      <c r="Q386" s="178"/>
    </row>
    <row r="387" spans="1:17">
      <c r="A387" s="5">
        <f>IF(C387=0,"",1+MAX(A$9:A386))</f>
        <v>180</v>
      </c>
      <c r="B387" s="53" t="s">
        <v>70</v>
      </c>
      <c r="C387" s="56">
        <f>E379*2</f>
        <v>48</v>
      </c>
      <c r="D387" s="37">
        <v>0.05</v>
      </c>
      <c r="E387" s="36">
        <f t="shared" ref="E387:E389" si="195">C387*(1+D387)</f>
        <v>50.400000000000006</v>
      </c>
      <c r="F387" s="32" t="s">
        <v>38</v>
      </c>
      <c r="G387" s="171">
        <v>0.92</v>
      </c>
      <c r="H387" s="163">
        <f t="shared" si="189"/>
        <v>46.368000000000009</v>
      </c>
      <c r="I387" s="162">
        <v>1</v>
      </c>
      <c r="J387" s="163" t="s">
        <v>42</v>
      </c>
      <c r="K387" s="163">
        <v>50</v>
      </c>
      <c r="L387" s="172">
        <v>0</v>
      </c>
      <c r="M387" s="162">
        <f t="shared" si="193"/>
        <v>0</v>
      </c>
      <c r="N387" s="173">
        <f t="shared" si="194"/>
        <v>0</v>
      </c>
      <c r="O387" s="171">
        <f t="shared" si="191"/>
        <v>0.92</v>
      </c>
      <c r="P387" s="163">
        <f t="shared" si="190"/>
        <v>46.368000000000009</v>
      </c>
      <c r="Q387" s="178"/>
    </row>
    <row r="388" spans="1:17">
      <c r="A388" s="5">
        <f>IF(C388=0,"",1+MAX(A$9:A387))</f>
        <v>181</v>
      </c>
      <c r="B388" s="53" t="s">
        <v>195</v>
      </c>
      <c r="C388" s="56">
        <f>E379*F379*2</f>
        <v>648</v>
      </c>
      <c r="D388" s="37">
        <v>0.05</v>
      </c>
      <c r="E388" s="36">
        <f t="shared" si="195"/>
        <v>680.4</v>
      </c>
      <c r="F388" s="32" t="s">
        <v>37</v>
      </c>
      <c r="G388" s="171">
        <v>0.82</v>
      </c>
      <c r="H388" s="163">
        <f t="shared" si="189"/>
        <v>557.928</v>
      </c>
      <c r="I388" s="162">
        <v>1</v>
      </c>
      <c r="J388" s="163" t="s">
        <v>42</v>
      </c>
      <c r="K388" s="163">
        <v>50</v>
      </c>
      <c r="L388" s="172">
        <v>1.0999999999999999E-2</v>
      </c>
      <c r="M388" s="162">
        <f t="shared" si="193"/>
        <v>7.4843999999999991</v>
      </c>
      <c r="N388" s="173">
        <f t="shared" si="194"/>
        <v>374.21999999999997</v>
      </c>
      <c r="O388" s="171">
        <f t="shared" si="191"/>
        <v>1.3699999999999999</v>
      </c>
      <c r="P388" s="163">
        <f t="shared" si="190"/>
        <v>932.14799999999991</v>
      </c>
      <c r="Q388" s="178"/>
    </row>
    <row r="389" spans="1:17">
      <c r="A389" s="5">
        <f>IF(C389=0,"",1+MAX(A$9:A388))</f>
        <v>182</v>
      </c>
      <c r="B389" s="53" t="s">
        <v>63</v>
      </c>
      <c r="C389" s="56">
        <f>E379*2</f>
        <v>48</v>
      </c>
      <c r="D389" s="37">
        <v>0.05</v>
      </c>
      <c r="E389" s="36">
        <f t="shared" si="195"/>
        <v>50.400000000000006</v>
      </c>
      <c r="F389" s="32" t="s">
        <v>38</v>
      </c>
      <c r="G389" s="171">
        <v>0.3</v>
      </c>
      <c r="H389" s="163">
        <f t="shared" si="189"/>
        <v>15.120000000000001</v>
      </c>
      <c r="I389" s="162">
        <v>1</v>
      </c>
      <c r="J389" s="163" t="s">
        <v>42</v>
      </c>
      <c r="K389" s="163">
        <v>50</v>
      </c>
      <c r="L389" s="172">
        <v>8.0000000000000002E-3</v>
      </c>
      <c r="M389" s="162">
        <f t="shared" si="193"/>
        <v>0.40320000000000006</v>
      </c>
      <c r="N389" s="173">
        <f t="shared" si="194"/>
        <v>20.160000000000004</v>
      </c>
      <c r="O389" s="171">
        <f t="shared" si="191"/>
        <v>0.7</v>
      </c>
      <c r="P389" s="163">
        <f t="shared" si="190"/>
        <v>35.28</v>
      </c>
      <c r="Q389" s="178"/>
    </row>
    <row r="390" spans="1:17">
      <c r="A390" s="5" t="str">
        <f>IF(C390=0,"",1+MAX(A$9:A389))</f>
        <v/>
      </c>
      <c r="B390" s="41" t="s">
        <v>113</v>
      </c>
      <c r="C390" s="32"/>
      <c r="D390" s="32"/>
      <c r="E390" s="42">
        <v>23</v>
      </c>
      <c r="F390" s="42">
        <v>16.16</v>
      </c>
      <c r="G390" s="171"/>
      <c r="H390" s="163"/>
      <c r="I390" s="162"/>
      <c r="J390" s="163"/>
      <c r="K390" s="163"/>
      <c r="L390" s="172"/>
      <c r="M390" s="162"/>
      <c r="N390" s="173"/>
      <c r="O390" s="171"/>
      <c r="P390" s="163"/>
      <c r="Q390" s="178"/>
    </row>
    <row r="391" spans="1:17">
      <c r="A391" s="5">
        <f>IF(C391=0,"",1+MAX(A$9:A390))</f>
        <v>183</v>
      </c>
      <c r="B391" s="53" t="s">
        <v>64</v>
      </c>
      <c r="C391" s="35">
        <f>E390*F390</f>
        <v>371.68</v>
      </c>
      <c r="D391" s="37">
        <v>0.05</v>
      </c>
      <c r="E391" s="36">
        <f>C391*(1+D391)</f>
        <v>390.26400000000001</v>
      </c>
      <c r="F391" s="32" t="s">
        <v>37</v>
      </c>
      <c r="G391" s="171">
        <v>0.56999999999999995</v>
      </c>
      <c r="H391" s="163">
        <f>G391*E391</f>
        <v>222.45048</v>
      </c>
      <c r="I391" s="162">
        <v>2</v>
      </c>
      <c r="J391" s="163" t="s">
        <v>51</v>
      </c>
      <c r="K391" s="163">
        <v>50</v>
      </c>
      <c r="L391" s="172">
        <v>1.4E-2</v>
      </c>
      <c r="M391" s="162">
        <f>L391*E391</f>
        <v>5.4636960000000006</v>
      </c>
      <c r="N391" s="173">
        <f>M391*K391</f>
        <v>273.18480000000005</v>
      </c>
      <c r="O391" s="171">
        <f>(H391+N391)/E391</f>
        <v>1.2700000000000002</v>
      </c>
      <c r="P391" s="163">
        <f>O391*E391</f>
        <v>495.63528000000008</v>
      </c>
      <c r="Q391" s="178"/>
    </row>
    <row r="392" spans="1:17">
      <c r="A392" s="5">
        <f>IF(C392=0,"",1+MAX(A$9:A391))</f>
        <v>184</v>
      </c>
      <c r="B392" s="58" t="s">
        <v>65</v>
      </c>
      <c r="C392" s="59">
        <f>E390*F390</f>
        <v>371.68</v>
      </c>
      <c r="D392" s="37">
        <v>0.05</v>
      </c>
      <c r="E392" s="36">
        <f>C392*(1+D392)</f>
        <v>390.26400000000001</v>
      </c>
      <c r="F392" s="32" t="s">
        <v>37</v>
      </c>
      <c r="G392" s="171">
        <v>0.62</v>
      </c>
      <c r="H392" s="163">
        <f>G392*E392</f>
        <v>241.96368000000001</v>
      </c>
      <c r="I392" s="162">
        <v>2</v>
      </c>
      <c r="J392" s="163" t="s">
        <v>51</v>
      </c>
      <c r="K392" s="163">
        <v>50</v>
      </c>
      <c r="L392" s="172">
        <v>1.4E-2</v>
      </c>
      <c r="M392" s="162">
        <f>L392*E392</f>
        <v>5.4636960000000006</v>
      </c>
      <c r="N392" s="173">
        <f>M392*K392</f>
        <v>273.18480000000005</v>
      </c>
      <c r="O392" s="171">
        <f>(H392+N392)/E392</f>
        <v>1.32</v>
      </c>
      <c r="P392" s="163">
        <f>O392*E392</f>
        <v>515.14848000000006</v>
      </c>
      <c r="Q392" s="178"/>
    </row>
    <row r="393" spans="1:17">
      <c r="A393" s="5" t="str">
        <f>IF(C393=0,"",1+MAX(A$9:A392))</f>
        <v/>
      </c>
      <c r="B393" s="54" t="s">
        <v>52</v>
      </c>
      <c r="C393" s="55"/>
      <c r="D393" s="55"/>
      <c r="E393" s="36">
        <f>ROUNDUP(E391/32,0)</f>
        <v>13</v>
      </c>
      <c r="F393" s="32" t="s">
        <v>53</v>
      </c>
      <c r="G393" s="163"/>
      <c r="H393" s="163"/>
      <c r="I393" s="162"/>
      <c r="J393" s="163"/>
      <c r="K393" s="163"/>
      <c r="L393" s="172"/>
      <c r="M393" s="162"/>
      <c r="N393" s="173"/>
      <c r="O393" s="171"/>
      <c r="P393" s="163"/>
      <c r="Q393" s="178"/>
    </row>
    <row r="394" spans="1:17">
      <c r="A394" s="5" t="str">
        <f>IF(C394=0,"",1+MAX(A$9:A393))</f>
        <v/>
      </c>
      <c r="B394" s="54" t="s">
        <v>66</v>
      </c>
      <c r="C394" s="55"/>
      <c r="D394" s="55"/>
      <c r="E394" s="36">
        <f>ROUNDUP(E392/32,0)</f>
        <v>13</v>
      </c>
      <c r="F394" s="32" t="s">
        <v>53</v>
      </c>
      <c r="G394" s="163"/>
      <c r="H394" s="163"/>
      <c r="I394" s="162"/>
      <c r="J394" s="163"/>
      <c r="K394" s="163"/>
      <c r="L394" s="172"/>
      <c r="M394" s="162"/>
      <c r="N394" s="173"/>
      <c r="O394" s="171"/>
      <c r="P394" s="163"/>
      <c r="Q394" s="178"/>
    </row>
    <row r="395" spans="1:17" ht="16.5" customHeight="1">
      <c r="A395" s="5" t="str">
        <f>IF(C395=0,"",1+MAX(A$9:A394))</f>
        <v/>
      </c>
      <c r="B395" s="54" t="s">
        <v>54</v>
      </c>
      <c r="C395" s="55"/>
      <c r="D395" s="55"/>
      <c r="E395" s="36">
        <f>ROUNDUP(E393*24/500,0)*2</f>
        <v>2</v>
      </c>
      <c r="F395" s="32" t="s">
        <v>55</v>
      </c>
      <c r="G395" s="171">
        <v>4.5</v>
      </c>
      <c r="H395" s="163">
        <f t="shared" ref="H395:H402" si="196">G395*E395</f>
        <v>9</v>
      </c>
      <c r="I395" s="162"/>
      <c r="J395" s="163"/>
      <c r="K395" s="163"/>
      <c r="L395" s="172"/>
      <c r="M395" s="162"/>
      <c r="N395" s="173"/>
      <c r="O395" s="171">
        <f t="shared" ref="O395:O402" si="197">(H395+N395)/E395</f>
        <v>4.5</v>
      </c>
      <c r="P395" s="163">
        <f t="shared" ref="P395:P402" si="198">O395*E395</f>
        <v>9</v>
      </c>
      <c r="Q395" s="178"/>
    </row>
    <row r="396" spans="1:17">
      <c r="A396" s="5" t="str">
        <f>IF(C396=0,"",1+MAX(A$9:A395))</f>
        <v/>
      </c>
      <c r="B396" s="54" t="s">
        <v>56</v>
      </c>
      <c r="C396" s="55"/>
      <c r="D396" s="55"/>
      <c r="E396" s="36">
        <f>ROUNDUP(E391/200,0)*2</f>
        <v>4</v>
      </c>
      <c r="F396" s="32" t="s">
        <v>57</v>
      </c>
      <c r="G396" s="171">
        <v>9.8000000000000007</v>
      </c>
      <c r="H396" s="163">
        <f t="shared" si="196"/>
        <v>39.200000000000003</v>
      </c>
      <c r="I396" s="162"/>
      <c r="J396" s="163"/>
      <c r="K396" s="163"/>
      <c r="L396" s="172"/>
      <c r="M396" s="162"/>
      <c r="N396" s="173"/>
      <c r="O396" s="171">
        <f t="shared" si="197"/>
        <v>9.8000000000000007</v>
      </c>
      <c r="P396" s="163">
        <f t="shared" si="198"/>
        <v>39.200000000000003</v>
      </c>
      <c r="Q396" s="178"/>
    </row>
    <row r="397" spans="1:17">
      <c r="A397" s="5" t="str">
        <f>IF(C397=0,"",1+MAX(A$9:A396))</f>
        <v/>
      </c>
      <c r="B397" s="54" t="s">
        <v>58</v>
      </c>
      <c r="C397" s="55"/>
      <c r="D397" s="55"/>
      <c r="E397" s="36">
        <f>ROUNDUP(E391*5.25/1000,0)*2</f>
        <v>6</v>
      </c>
      <c r="F397" s="32" t="s">
        <v>59</v>
      </c>
      <c r="G397" s="171">
        <v>4.8</v>
      </c>
      <c r="H397" s="163">
        <f t="shared" si="196"/>
        <v>28.799999999999997</v>
      </c>
      <c r="I397" s="162"/>
      <c r="J397" s="163"/>
      <c r="K397" s="163"/>
      <c r="L397" s="172"/>
      <c r="M397" s="162"/>
      <c r="N397" s="173"/>
      <c r="O397" s="171">
        <f t="shared" si="197"/>
        <v>4.8</v>
      </c>
      <c r="P397" s="163">
        <f t="shared" si="198"/>
        <v>28.799999999999997</v>
      </c>
      <c r="Q397" s="178"/>
    </row>
    <row r="398" spans="1:17">
      <c r="A398" s="5">
        <f>IF(C398=0,"",1+MAX(A$9:A397))</f>
        <v>185</v>
      </c>
      <c r="B398" s="54" t="s">
        <v>60</v>
      </c>
      <c r="C398" s="56">
        <f>E390*F390*2</f>
        <v>743.36</v>
      </c>
      <c r="D398" s="37">
        <v>0.05</v>
      </c>
      <c r="E398" s="36">
        <f t="shared" ref="E398:E402" si="199">C398*(1+D398)</f>
        <v>780.52800000000002</v>
      </c>
      <c r="F398" s="32" t="s">
        <v>37</v>
      </c>
      <c r="G398" s="171">
        <v>0</v>
      </c>
      <c r="H398" s="163">
        <f t="shared" si="196"/>
        <v>0</v>
      </c>
      <c r="I398" s="162">
        <v>1</v>
      </c>
      <c r="J398" s="163" t="s">
        <v>42</v>
      </c>
      <c r="K398" s="163">
        <v>50</v>
      </c>
      <c r="L398" s="172">
        <v>2.1000000000000001E-2</v>
      </c>
      <c r="M398" s="162">
        <f t="shared" ref="M398:M402" si="200">L398*E398</f>
        <v>16.391088</v>
      </c>
      <c r="N398" s="173">
        <f t="shared" ref="N398:N402" si="201">M398*K398</f>
        <v>819.55439999999999</v>
      </c>
      <c r="O398" s="171">
        <f t="shared" si="197"/>
        <v>1.05</v>
      </c>
      <c r="P398" s="163">
        <f t="shared" si="198"/>
        <v>819.5544000000001</v>
      </c>
      <c r="Q398" s="178"/>
    </row>
    <row r="399" spans="1:17" ht="31.5">
      <c r="A399" s="5">
        <f>IF(C399=0,"",1+MAX(A$9:A398))</f>
        <v>186</v>
      </c>
      <c r="B399" s="53" t="s">
        <v>61</v>
      </c>
      <c r="C399" s="56">
        <f>ROUNDUP(E390/1.33+1,0)</f>
        <v>19</v>
      </c>
      <c r="D399" s="37">
        <v>0.05</v>
      </c>
      <c r="E399" s="36">
        <f t="shared" si="199"/>
        <v>19.95</v>
      </c>
      <c r="F399" s="32" t="s">
        <v>43</v>
      </c>
      <c r="G399" s="171">
        <f>F390*1.5</f>
        <v>24.240000000000002</v>
      </c>
      <c r="H399" s="163">
        <f t="shared" si="196"/>
        <v>483.58800000000002</v>
      </c>
      <c r="I399" s="162">
        <v>1</v>
      </c>
      <c r="J399" s="163" t="s">
        <v>42</v>
      </c>
      <c r="K399" s="163">
        <v>50</v>
      </c>
      <c r="L399" s="172">
        <v>0.23</v>
      </c>
      <c r="M399" s="162">
        <f t="shared" si="200"/>
        <v>4.5884999999999998</v>
      </c>
      <c r="N399" s="173">
        <f t="shared" si="201"/>
        <v>229.42499999999998</v>
      </c>
      <c r="O399" s="171">
        <f t="shared" si="197"/>
        <v>35.74</v>
      </c>
      <c r="P399" s="163">
        <f t="shared" si="198"/>
        <v>713.01300000000003</v>
      </c>
      <c r="Q399" s="178"/>
    </row>
    <row r="400" spans="1:17">
      <c r="A400" s="5">
        <f>IF(C400=0,"",1+MAX(A$9:A399))</f>
        <v>187</v>
      </c>
      <c r="B400" s="53" t="s">
        <v>62</v>
      </c>
      <c r="C400" s="56">
        <f>E390*2</f>
        <v>46</v>
      </c>
      <c r="D400" s="37">
        <v>0.05</v>
      </c>
      <c r="E400" s="36">
        <f t="shared" si="199"/>
        <v>48.300000000000004</v>
      </c>
      <c r="F400" s="32" t="s">
        <v>38</v>
      </c>
      <c r="G400" s="171">
        <v>1.5</v>
      </c>
      <c r="H400" s="163">
        <f t="shared" si="196"/>
        <v>72.45</v>
      </c>
      <c r="I400" s="162">
        <v>1</v>
      </c>
      <c r="J400" s="163" t="s">
        <v>42</v>
      </c>
      <c r="K400" s="163">
        <v>50</v>
      </c>
      <c r="L400" s="172">
        <v>0</v>
      </c>
      <c r="M400" s="162">
        <f t="shared" si="200"/>
        <v>0</v>
      </c>
      <c r="N400" s="173">
        <f t="shared" si="201"/>
        <v>0</v>
      </c>
      <c r="O400" s="171">
        <f t="shared" si="197"/>
        <v>1.5</v>
      </c>
      <c r="P400" s="163">
        <f t="shared" si="198"/>
        <v>72.45</v>
      </c>
      <c r="Q400" s="178"/>
    </row>
    <row r="401" spans="1:17">
      <c r="A401" s="5">
        <f>IF(C401=0,"",1+MAX(A$9:A400))</f>
        <v>188</v>
      </c>
      <c r="B401" s="53" t="s">
        <v>194</v>
      </c>
      <c r="C401" s="56">
        <f>E390*F390</f>
        <v>371.68</v>
      </c>
      <c r="D401" s="37">
        <v>0.05</v>
      </c>
      <c r="E401" s="36">
        <f t="shared" si="199"/>
        <v>390.26400000000001</v>
      </c>
      <c r="F401" s="32" t="s">
        <v>37</v>
      </c>
      <c r="G401" s="171">
        <v>0.85</v>
      </c>
      <c r="H401" s="163">
        <f t="shared" si="196"/>
        <v>331.7244</v>
      </c>
      <c r="I401" s="162">
        <v>1</v>
      </c>
      <c r="J401" s="163" t="s">
        <v>42</v>
      </c>
      <c r="K401" s="163">
        <v>50</v>
      </c>
      <c r="L401" s="172">
        <v>1.0999999999999999E-2</v>
      </c>
      <c r="M401" s="162">
        <f t="shared" si="200"/>
        <v>4.2929040000000001</v>
      </c>
      <c r="N401" s="173">
        <f t="shared" si="201"/>
        <v>214.64519999999999</v>
      </c>
      <c r="O401" s="171">
        <f t="shared" si="197"/>
        <v>1.4</v>
      </c>
      <c r="P401" s="163">
        <f t="shared" si="198"/>
        <v>546.36959999999999</v>
      </c>
      <c r="Q401" s="178"/>
    </row>
    <row r="402" spans="1:17">
      <c r="A402" s="5">
        <f>IF(C402=0,"",1+MAX(A$9:A401))</f>
        <v>189</v>
      </c>
      <c r="B402" s="53" t="s">
        <v>63</v>
      </c>
      <c r="C402" s="56">
        <f>E390*4</f>
        <v>92</v>
      </c>
      <c r="D402" s="37">
        <v>0.05</v>
      </c>
      <c r="E402" s="36">
        <f t="shared" si="199"/>
        <v>96.600000000000009</v>
      </c>
      <c r="F402" s="32" t="s">
        <v>38</v>
      </c>
      <c r="G402" s="171">
        <v>0.3</v>
      </c>
      <c r="H402" s="163">
        <f t="shared" si="196"/>
        <v>28.98</v>
      </c>
      <c r="I402" s="162">
        <v>1</v>
      </c>
      <c r="J402" s="163" t="s">
        <v>42</v>
      </c>
      <c r="K402" s="163">
        <v>50</v>
      </c>
      <c r="L402" s="172">
        <v>8.0000000000000002E-3</v>
      </c>
      <c r="M402" s="162">
        <f t="shared" si="200"/>
        <v>0.77280000000000004</v>
      </c>
      <c r="N402" s="173">
        <f t="shared" si="201"/>
        <v>38.64</v>
      </c>
      <c r="O402" s="171">
        <f t="shared" si="197"/>
        <v>0.7</v>
      </c>
      <c r="P402" s="163">
        <f t="shared" si="198"/>
        <v>67.62</v>
      </c>
      <c r="Q402" s="178"/>
    </row>
    <row r="403" spans="1:17">
      <c r="A403" s="5" t="str">
        <f>IF(C403=0,"",1+MAX(A$9:A402))</f>
        <v/>
      </c>
      <c r="B403" s="41" t="s">
        <v>114</v>
      </c>
      <c r="C403" s="32"/>
      <c r="D403" s="32"/>
      <c r="E403" s="42">
        <v>22</v>
      </c>
      <c r="F403" s="42">
        <v>15</v>
      </c>
      <c r="G403" s="171"/>
      <c r="H403" s="163"/>
      <c r="I403" s="162"/>
      <c r="J403" s="163"/>
      <c r="K403" s="163"/>
      <c r="L403" s="172"/>
      <c r="M403" s="162"/>
      <c r="N403" s="173"/>
      <c r="O403" s="171"/>
      <c r="P403" s="163"/>
      <c r="Q403" s="178"/>
    </row>
    <row r="404" spans="1:17" ht="16.5" thickBot="1">
      <c r="A404" s="5">
        <f>IF(C404=0,"",1+MAX(A$9:A403))</f>
        <v>190</v>
      </c>
      <c r="B404" s="53" t="s">
        <v>64</v>
      </c>
      <c r="C404" s="35">
        <f>E403*F403</f>
        <v>330</v>
      </c>
      <c r="D404" s="37">
        <v>0.05</v>
      </c>
      <c r="E404" s="36">
        <f>C404*(1+D404)</f>
        <v>346.5</v>
      </c>
      <c r="F404" s="32" t="s">
        <v>37</v>
      </c>
      <c r="G404" s="171">
        <v>0.56999999999999995</v>
      </c>
      <c r="H404" s="163">
        <f>G404*E404</f>
        <v>197.505</v>
      </c>
      <c r="I404" s="162">
        <v>2</v>
      </c>
      <c r="J404" s="163" t="s">
        <v>51</v>
      </c>
      <c r="K404" s="163">
        <v>50</v>
      </c>
      <c r="L404" s="172">
        <v>1.4E-2</v>
      </c>
      <c r="M404" s="162">
        <f>L404*E404</f>
        <v>4.851</v>
      </c>
      <c r="N404" s="173">
        <f>M404*K404</f>
        <v>242.55</v>
      </c>
      <c r="O404" s="171">
        <f>(H404+N404)/E404</f>
        <v>1.27</v>
      </c>
      <c r="P404" s="163">
        <f>O404*E404</f>
        <v>440.05500000000001</v>
      </c>
      <c r="Q404" s="178"/>
    </row>
    <row r="405" spans="1:17" ht="16.5" thickBot="1">
      <c r="A405" s="154"/>
      <c r="B405" s="155"/>
      <c r="C405" s="156"/>
      <c r="D405" s="157"/>
      <c r="E405" s="157"/>
      <c r="F405" s="158"/>
      <c r="G405" s="158"/>
      <c r="H405" s="158"/>
      <c r="I405" s="158"/>
      <c r="J405" s="159"/>
      <c r="K405" s="159"/>
      <c r="L405" s="160"/>
      <c r="M405" s="159"/>
      <c r="N405" s="157"/>
      <c r="O405" s="159"/>
      <c r="P405" s="159"/>
      <c r="Q405" s="161"/>
    </row>
    <row r="406" spans="1:17">
      <c r="A406" s="121" t="s">
        <v>182</v>
      </c>
      <c r="B406" s="133"/>
      <c r="C406" s="134"/>
      <c r="D406" s="135"/>
      <c r="E406" s="135"/>
      <c r="F406" s="136"/>
      <c r="G406" s="136"/>
      <c r="H406" s="136"/>
      <c r="I406" s="137"/>
      <c r="J406" s="138"/>
      <c r="K406" s="137" t="s">
        <v>6</v>
      </c>
      <c r="L406" s="137"/>
      <c r="M406" s="139"/>
      <c r="N406" s="138"/>
      <c r="O406" s="137"/>
      <c r="P406" s="137"/>
      <c r="Q406" s="140"/>
    </row>
    <row r="407" spans="1:17">
      <c r="A407" s="121" t="s">
        <v>183</v>
      </c>
      <c r="B407" s="141"/>
      <c r="C407" s="142"/>
      <c r="D407" s="135"/>
      <c r="E407" s="135"/>
      <c r="F407" s="136"/>
      <c r="G407" s="136"/>
      <c r="H407" s="136"/>
      <c r="I407" s="143"/>
      <c r="J407" s="138"/>
      <c r="K407" s="144" t="s">
        <v>7</v>
      </c>
      <c r="L407" s="145"/>
      <c r="M407" s="139"/>
      <c r="N407" s="138"/>
      <c r="O407" s="144"/>
      <c r="P407" s="145"/>
      <c r="Q407" s="140"/>
    </row>
    <row r="408" spans="1:17">
      <c r="A408" s="122"/>
      <c r="B408" s="133"/>
      <c r="C408" s="134"/>
      <c r="D408" s="135"/>
      <c r="E408" s="135"/>
      <c r="F408" s="136"/>
      <c r="G408" s="136"/>
      <c r="H408" s="136"/>
      <c r="I408" s="143"/>
      <c r="J408" s="138"/>
      <c r="K408" s="144" t="s">
        <v>8</v>
      </c>
      <c r="L408" s="144"/>
      <c r="M408" s="139"/>
      <c r="N408" s="138"/>
      <c r="O408" s="144"/>
      <c r="P408" s="144"/>
      <c r="Q408" s="140"/>
    </row>
    <row r="409" spans="1:17">
      <c r="A409" s="123" t="s">
        <v>205</v>
      </c>
      <c r="B409" s="146"/>
      <c r="C409" s="147"/>
      <c r="D409" s="135"/>
      <c r="E409" s="135"/>
      <c r="F409" s="136"/>
      <c r="G409" s="136"/>
      <c r="H409" s="136"/>
      <c r="I409" s="139"/>
      <c r="J409" s="138"/>
      <c r="K409" s="144" t="s">
        <v>9</v>
      </c>
      <c r="L409" s="144"/>
      <c r="M409" s="139"/>
      <c r="N409" s="138"/>
      <c r="O409" s="144"/>
      <c r="P409" s="144"/>
      <c r="Q409" s="140"/>
    </row>
    <row r="410" spans="1:17" ht="16.5" thickBot="1">
      <c r="A410" s="124"/>
      <c r="B410" s="125"/>
      <c r="C410" s="126"/>
      <c r="D410" s="127"/>
      <c r="E410" s="127"/>
      <c r="F410" s="128"/>
      <c r="G410" s="128"/>
      <c r="H410" s="128"/>
      <c r="I410" s="128"/>
      <c r="J410" s="130"/>
      <c r="K410" s="131" t="s">
        <v>0</v>
      </c>
      <c r="L410" s="132">
        <f ca="1">TODAY()</f>
        <v>46151</v>
      </c>
      <c r="M410" s="129"/>
      <c r="N410" s="130"/>
      <c r="O410" s="131"/>
      <c r="P410" s="132"/>
      <c r="Q410" s="148"/>
    </row>
    <row r="411" spans="1:17" ht="36.75" thickBot="1">
      <c r="A411" s="149" t="s">
        <v>10</v>
      </c>
      <c r="B411" s="150" t="s">
        <v>1</v>
      </c>
      <c r="C411" s="151" t="s">
        <v>11</v>
      </c>
      <c r="D411" s="151" t="s">
        <v>12</v>
      </c>
      <c r="E411" s="150" t="s">
        <v>13</v>
      </c>
      <c r="F411" s="151" t="s">
        <v>14</v>
      </c>
      <c r="G411" s="151" t="s">
        <v>24</v>
      </c>
      <c r="H411" s="150" t="s">
        <v>2</v>
      </c>
      <c r="I411" s="150" t="s">
        <v>41</v>
      </c>
      <c r="J411" s="150" t="s">
        <v>40</v>
      </c>
      <c r="K411" s="150" t="s">
        <v>34</v>
      </c>
      <c r="L411" s="152" t="s">
        <v>35</v>
      </c>
      <c r="M411" s="150" t="s">
        <v>36</v>
      </c>
      <c r="N411" s="150" t="s">
        <v>3</v>
      </c>
      <c r="O411" s="151" t="s">
        <v>15</v>
      </c>
      <c r="P411" s="151" t="s">
        <v>4</v>
      </c>
      <c r="Q411" s="153" t="s">
        <v>16</v>
      </c>
    </row>
    <row r="412" spans="1:17" ht="16.5" thickBot="1">
      <c r="A412" s="109"/>
      <c r="B412" s="110" t="s">
        <v>17</v>
      </c>
      <c r="C412" s="111"/>
      <c r="D412" s="111"/>
      <c r="E412" s="111"/>
      <c r="F412" s="111"/>
      <c r="G412" s="111"/>
      <c r="H412" s="111"/>
      <c r="I412" s="111"/>
      <c r="J412" s="111"/>
      <c r="K412" s="111"/>
      <c r="L412" s="111"/>
      <c r="M412" s="111"/>
      <c r="N412" s="111"/>
      <c r="O412" s="111"/>
      <c r="P412" s="111"/>
      <c r="Q412" s="112"/>
    </row>
    <row r="413" spans="1:17">
      <c r="A413" s="5">
        <f>IF(C413=0,"",1+MAX(A$9:A404))</f>
        <v>191</v>
      </c>
      <c r="B413" s="58" t="s">
        <v>65</v>
      </c>
      <c r="C413" s="59">
        <f>E403*F403</f>
        <v>330</v>
      </c>
      <c r="D413" s="37">
        <v>0.05</v>
      </c>
      <c r="E413" s="36">
        <f>C413*(1+D413)</f>
        <v>346.5</v>
      </c>
      <c r="F413" s="32" t="s">
        <v>37</v>
      </c>
      <c r="G413" s="171">
        <v>0.62</v>
      </c>
      <c r="H413" s="163">
        <f>G413*E413</f>
        <v>214.83</v>
      </c>
      <c r="I413" s="162">
        <v>2</v>
      </c>
      <c r="J413" s="163" t="s">
        <v>51</v>
      </c>
      <c r="K413" s="163">
        <v>50</v>
      </c>
      <c r="L413" s="172">
        <v>1.4E-2</v>
      </c>
      <c r="M413" s="162">
        <f>L413*E413</f>
        <v>4.851</v>
      </c>
      <c r="N413" s="173">
        <f>M413*K413</f>
        <v>242.55</v>
      </c>
      <c r="O413" s="171">
        <f>(H413+N413)/E413</f>
        <v>1.32</v>
      </c>
      <c r="P413" s="163">
        <f>O413*E413</f>
        <v>457.38</v>
      </c>
      <c r="Q413" s="178"/>
    </row>
    <row r="414" spans="1:17">
      <c r="A414" s="5" t="str">
        <f>IF(C414=0,"",1+MAX(A$9:A413))</f>
        <v/>
      </c>
      <c r="B414" s="54" t="s">
        <v>52</v>
      </c>
      <c r="C414" s="55"/>
      <c r="D414" s="55"/>
      <c r="E414" s="36">
        <f>ROUNDUP(E404/32,0)</f>
        <v>11</v>
      </c>
      <c r="F414" s="32" t="s">
        <v>53</v>
      </c>
      <c r="G414" s="163"/>
      <c r="H414" s="163"/>
      <c r="I414" s="162"/>
      <c r="J414" s="163"/>
      <c r="K414" s="163"/>
      <c r="L414" s="172"/>
      <c r="M414" s="162"/>
      <c r="N414" s="173"/>
      <c r="O414" s="171"/>
      <c r="P414" s="163"/>
      <c r="Q414" s="178"/>
    </row>
    <row r="415" spans="1:17">
      <c r="A415" s="5" t="str">
        <f>IF(C415=0,"",1+MAX(A$9:A414))</f>
        <v/>
      </c>
      <c r="B415" s="54" t="s">
        <v>66</v>
      </c>
      <c r="C415" s="55"/>
      <c r="D415" s="55"/>
      <c r="E415" s="36">
        <f>ROUNDUP(E413/32,0)</f>
        <v>11</v>
      </c>
      <c r="F415" s="32" t="s">
        <v>53</v>
      </c>
      <c r="G415" s="163"/>
      <c r="H415" s="163"/>
      <c r="I415" s="162"/>
      <c r="J415" s="163"/>
      <c r="K415" s="163"/>
      <c r="L415" s="172"/>
      <c r="M415" s="162"/>
      <c r="N415" s="173"/>
      <c r="O415" s="171"/>
      <c r="P415" s="163"/>
      <c r="Q415" s="178"/>
    </row>
    <row r="416" spans="1:17" ht="16.5" customHeight="1">
      <c r="A416" s="5" t="str">
        <f>IF(C416=0,"",1+MAX(A$9:A415))</f>
        <v/>
      </c>
      <c r="B416" s="54" t="s">
        <v>54</v>
      </c>
      <c r="C416" s="55"/>
      <c r="D416" s="55"/>
      <c r="E416" s="36">
        <f>ROUNDUP(E414*24/500,0)*2</f>
        <v>2</v>
      </c>
      <c r="F416" s="32" t="s">
        <v>55</v>
      </c>
      <c r="G416" s="171">
        <v>4.5</v>
      </c>
      <c r="H416" s="163">
        <f t="shared" ref="H416:H423" si="202">G416*E416</f>
        <v>9</v>
      </c>
      <c r="I416" s="162"/>
      <c r="J416" s="163"/>
      <c r="K416" s="163"/>
      <c r="L416" s="172"/>
      <c r="M416" s="162"/>
      <c r="N416" s="173"/>
      <c r="O416" s="171">
        <f t="shared" ref="O416:O423" si="203">(H416+N416)/E416</f>
        <v>4.5</v>
      </c>
      <c r="P416" s="163">
        <f t="shared" ref="P416:P423" si="204">O416*E416</f>
        <v>9</v>
      </c>
      <c r="Q416" s="178"/>
    </row>
    <row r="417" spans="1:17">
      <c r="A417" s="5" t="str">
        <f>IF(C417=0,"",1+MAX(A$9:A416))</f>
        <v/>
      </c>
      <c r="B417" s="54" t="s">
        <v>56</v>
      </c>
      <c r="C417" s="55"/>
      <c r="D417" s="55"/>
      <c r="E417" s="36">
        <f>ROUNDUP(E404/200,0)*2</f>
        <v>4</v>
      </c>
      <c r="F417" s="32" t="s">
        <v>57</v>
      </c>
      <c r="G417" s="171">
        <v>9.8000000000000007</v>
      </c>
      <c r="H417" s="163">
        <f t="shared" si="202"/>
        <v>39.200000000000003</v>
      </c>
      <c r="I417" s="162"/>
      <c r="J417" s="163"/>
      <c r="K417" s="163"/>
      <c r="L417" s="172"/>
      <c r="M417" s="162"/>
      <c r="N417" s="173"/>
      <c r="O417" s="171">
        <f t="shared" si="203"/>
        <v>9.8000000000000007</v>
      </c>
      <c r="P417" s="163">
        <f t="shared" si="204"/>
        <v>39.200000000000003</v>
      </c>
      <c r="Q417" s="178"/>
    </row>
    <row r="418" spans="1:17">
      <c r="A418" s="5" t="str">
        <f>IF(C418=0,"",1+MAX(A$9:A417))</f>
        <v/>
      </c>
      <c r="B418" s="54" t="s">
        <v>58</v>
      </c>
      <c r="C418" s="55"/>
      <c r="D418" s="55"/>
      <c r="E418" s="36">
        <f>ROUNDUP(E404*5.25/1000,0)*2</f>
        <v>4</v>
      </c>
      <c r="F418" s="32" t="s">
        <v>59</v>
      </c>
      <c r="G418" s="171">
        <v>4.8</v>
      </c>
      <c r="H418" s="163">
        <f t="shared" si="202"/>
        <v>19.2</v>
      </c>
      <c r="I418" s="162"/>
      <c r="J418" s="163"/>
      <c r="K418" s="163"/>
      <c r="L418" s="172"/>
      <c r="M418" s="162"/>
      <c r="N418" s="173"/>
      <c r="O418" s="171">
        <f t="shared" si="203"/>
        <v>4.8</v>
      </c>
      <c r="P418" s="163">
        <f t="shared" si="204"/>
        <v>19.2</v>
      </c>
      <c r="Q418" s="178"/>
    </row>
    <row r="419" spans="1:17">
      <c r="A419" s="5">
        <f>IF(C419=0,"",1+MAX(A$9:A418))</f>
        <v>192</v>
      </c>
      <c r="B419" s="54" t="s">
        <v>60</v>
      </c>
      <c r="C419" s="56">
        <f>E403*F403*2</f>
        <v>660</v>
      </c>
      <c r="D419" s="37">
        <v>0.05</v>
      </c>
      <c r="E419" s="36">
        <f t="shared" ref="E419:E423" si="205">C419*(1+D419)</f>
        <v>693</v>
      </c>
      <c r="F419" s="32" t="s">
        <v>37</v>
      </c>
      <c r="G419" s="171">
        <v>0</v>
      </c>
      <c r="H419" s="163">
        <f t="shared" si="202"/>
        <v>0</v>
      </c>
      <c r="I419" s="162">
        <v>1</v>
      </c>
      <c r="J419" s="163" t="s">
        <v>42</v>
      </c>
      <c r="K419" s="163">
        <v>50</v>
      </c>
      <c r="L419" s="172">
        <v>2.1000000000000001E-2</v>
      </c>
      <c r="M419" s="162">
        <f t="shared" ref="M419:M423" si="206">L419*E419</f>
        <v>14.553000000000001</v>
      </c>
      <c r="N419" s="173">
        <f t="shared" ref="N419:N423" si="207">M419*K419</f>
        <v>727.65000000000009</v>
      </c>
      <c r="O419" s="171">
        <f t="shared" si="203"/>
        <v>1.05</v>
      </c>
      <c r="P419" s="163">
        <f t="shared" si="204"/>
        <v>727.65</v>
      </c>
      <c r="Q419" s="178"/>
    </row>
    <row r="420" spans="1:17" ht="31.5">
      <c r="A420" s="5">
        <f>IF(C420=0,"",1+MAX(A$9:A419))</f>
        <v>193</v>
      </c>
      <c r="B420" s="53" t="s">
        <v>67</v>
      </c>
      <c r="C420" s="56">
        <f>ROUNDUP(E403/1.33+1,0)</f>
        <v>18</v>
      </c>
      <c r="D420" s="37">
        <v>0.05</v>
      </c>
      <c r="E420" s="36">
        <f t="shared" si="205"/>
        <v>18.900000000000002</v>
      </c>
      <c r="F420" s="32" t="s">
        <v>43</v>
      </c>
      <c r="G420" s="171">
        <f>F403*3.5</f>
        <v>52.5</v>
      </c>
      <c r="H420" s="163">
        <f t="shared" si="202"/>
        <v>992.25000000000011</v>
      </c>
      <c r="I420" s="162">
        <v>1</v>
      </c>
      <c r="J420" s="163" t="s">
        <v>42</v>
      </c>
      <c r="K420" s="163">
        <v>50</v>
      </c>
      <c r="L420" s="172">
        <v>0.23</v>
      </c>
      <c r="M420" s="162">
        <f t="shared" si="206"/>
        <v>4.3470000000000004</v>
      </c>
      <c r="N420" s="173">
        <f t="shared" si="207"/>
        <v>217.35000000000002</v>
      </c>
      <c r="O420" s="171">
        <f t="shared" si="203"/>
        <v>64</v>
      </c>
      <c r="P420" s="163">
        <f t="shared" si="204"/>
        <v>1209.6000000000001</v>
      </c>
      <c r="Q420" s="178"/>
    </row>
    <row r="421" spans="1:17">
      <c r="A421" s="5">
        <f>IF(C421=0,"",1+MAX(A$9:A420))</f>
        <v>194</v>
      </c>
      <c r="B421" s="53" t="s">
        <v>68</v>
      </c>
      <c r="C421" s="56">
        <f>E403*2</f>
        <v>44</v>
      </c>
      <c r="D421" s="37">
        <v>0.05</v>
      </c>
      <c r="E421" s="36">
        <f t="shared" si="205"/>
        <v>46.2</v>
      </c>
      <c r="F421" s="32" t="s">
        <v>38</v>
      </c>
      <c r="G421" s="171">
        <v>3.5</v>
      </c>
      <c r="H421" s="163">
        <f t="shared" si="202"/>
        <v>161.70000000000002</v>
      </c>
      <c r="I421" s="162">
        <v>1</v>
      </c>
      <c r="J421" s="163" t="s">
        <v>42</v>
      </c>
      <c r="K421" s="163">
        <v>50</v>
      </c>
      <c r="L421" s="172">
        <v>0</v>
      </c>
      <c r="M421" s="162">
        <f t="shared" si="206"/>
        <v>0</v>
      </c>
      <c r="N421" s="173">
        <f t="shared" si="207"/>
        <v>0</v>
      </c>
      <c r="O421" s="171">
        <f t="shared" si="203"/>
        <v>3.5</v>
      </c>
      <c r="P421" s="163">
        <f t="shared" si="204"/>
        <v>161.70000000000002</v>
      </c>
      <c r="Q421" s="178"/>
    </row>
    <row r="422" spans="1:17">
      <c r="A422" s="5">
        <f>IF(C422=0,"",1+MAX(A$9:A421))</f>
        <v>195</v>
      </c>
      <c r="B422" s="53" t="s">
        <v>196</v>
      </c>
      <c r="C422" s="57">
        <f>E403*F403</f>
        <v>330</v>
      </c>
      <c r="D422" s="37">
        <v>0.05</v>
      </c>
      <c r="E422" s="36">
        <f t="shared" si="205"/>
        <v>346.5</v>
      </c>
      <c r="F422" s="32" t="s">
        <v>37</v>
      </c>
      <c r="G422" s="171">
        <v>0.98</v>
      </c>
      <c r="H422" s="163">
        <f t="shared" si="202"/>
        <v>339.57</v>
      </c>
      <c r="I422" s="162">
        <v>1</v>
      </c>
      <c r="J422" s="163" t="s">
        <v>42</v>
      </c>
      <c r="K422" s="163">
        <v>50</v>
      </c>
      <c r="L422" s="172">
        <v>1.0999999999999999E-2</v>
      </c>
      <c r="M422" s="162">
        <f t="shared" si="206"/>
        <v>3.8114999999999997</v>
      </c>
      <c r="N422" s="173">
        <f t="shared" si="207"/>
        <v>190.57499999999999</v>
      </c>
      <c r="O422" s="171">
        <f t="shared" si="203"/>
        <v>1.53</v>
      </c>
      <c r="P422" s="163">
        <f t="shared" si="204"/>
        <v>530.14499999999998</v>
      </c>
      <c r="Q422" s="178"/>
    </row>
    <row r="423" spans="1:17">
      <c r="A423" s="5">
        <f>IF(C423=0,"",1+MAX(A$9:A422))</f>
        <v>196</v>
      </c>
      <c r="B423" s="53" t="s">
        <v>63</v>
      </c>
      <c r="C423" s="56">
        <f>E403*4</f>
        <v>88</v>
      </c>
      <c r="D423" s="37">
        <v>0.05</v>
      </c>
      <c r="E423" s="36">
        <f t="shared" si="205"/>
        <v>92.4</v>
      </c>
      <c r="F423" s="32" t="s">
        <v>38</v>
      </c>
      <c r="G423" s="171">
        <v>0.3</v>
      </c>
      <c r="H423" s="163">
        <f t="shared" si="202"/>
        <v>27.720000000000002</v>
      </c>
      <c r="I423" s="162">
        <v>1</v>
      </c>
      <c r="J423" s="163" t="s">
        <v>42</v>
      </c>
      <c r="K423" s="163">
        <v>50</v>
      </c>
      <c r="L423" s="172">
        <v>8.0000000000000002E-3</v>
      </c>
      <c r="M423" s="162">
        <f t="shared" si="206"/>
        <v>0.73920000000000008</v>
      </c>
      <c r="N423" s="173">
        <f t="shared" si="207"/>
        <v>36.96</v>
      </c>
      <c r="O423" s="171">
        <f t="shared" si="203"/>
        <v>0.70000000000000007</v>
      </c>
      <c r="P423" s="163">
        <f t="shared" si="204"/>
        <v>64.680000000000007</v>
      </c>
      <c r="Q423" s="178"/>
    </row>
    <row r="424" spans="1:17">
      <c r="A424" s="5" t="str">
        <f>IF(C424=0,"",1+MAX(A$9:A423))</f>
        <v/>
      </c>
      <c r="B424" s="41" t="s">
        <v>115</v>
      </c>
      <c r="C424" s="32"/>
      <c r="D424" s="32"/>
      <c r="E424" s="42">
        <v>22</v>
      </c>
      <c r="F424" s="42">
        <v>13.5</v>
      </c>
      <c r="G424" s="171"/>
      <c r="H424" s="163"/>
      <c r="I424" s="162"/>
      <c r="J424" s="163"/>
      <c r="K424" s="163"/>
      <c r="L424" s="172"/>
      <c r="M424" s="162"/>
      <c r="N424" s="173"/>
      <c r="O424" s="171"/>
      <c r="P424" s="163"/>
      <c r="Q424" s="178"/>
    </row>
    <row r="425" spans="1:17">
      <c r="A425" s="5">
        <f>IF(C425=0,"",1+MAX(A$9:A424))</f>
        <v>197</v>
      </c>
      <c r="B425" s="53" t="s">
        <v>161</v>
      </c>
      <c r="C425" s="35">
        <f>E424*F424*2</f>
        <v>594</v>
      </c>
      <c r="D425" s="37">
        <v>0.05</v>
      </c>
      <c r="E425" s="36">
        <f>C425*(1+D425)</f>
        <v>623.70000000000005</v>
      </c>
      <c r="F425" s="32" t="s">
        <v>37</v>
      </c>
      <c r="G425" s="171">
        <v>0.56999999999999995</v>
      </c>
      <c r="H425" s="163">
        <f>G425*E425</f>
        <v>355.50900000000001</v>
      </c>
      <c r="I425" s="162">
        <v>2</v>
      </c>
      <c r="J425" s="163" t="s">
        <v>51</v>
      </c>
      <c r="K425" s="163">
        <v>50</v>
      </c>
      <c r="L425" s="172">
        <v>1.4E-2</v>
      </c>
      <c r="M425" s="162">
        <f>L425*E425</f>
        <v>8.7318000000000016</v>
      </c>
      <c r="N425" s="173">
        <f>M425*K425</f>
        <v>436.59000000000009</v>
      </c>
      <c r="O425" s="171">
        <f>(H425+N425)/E425</f>
        <v>1.2700000000000002</v>
      </c>
      <c r="P425" s="163">
        <f>O425*E425</f>
        <v>792.09900000000016</v>
      </c>
      <c r="Q425" s="178"/>
    </row>
    <row r="426" spans="1:17">
      <c r="A426" s="5" t="str">
        <f>IF(C426=0,"",1+MAX(A$9:A425))</f>
        <v/>
      </c>
      <c r="B426" s="54" t="s">
        <v>52</v>
      </c>
      <c r="C426" s="55"/>
      <c r="D426" s="55"/>
      <c r="E426" s="36">
        <f>ROUNDUP(E425/32,0)</f>
        <v>20</v>
      </c>
      <c r="F426" s="32" t="s">
        <v>53</v>
      </c>
      <c r="G426" s="171"/>
      <c r="H426" s="163"/>
      <c r="I426" s="162"/>
      <c r="J426" s="163"/>
      <c r="K426" s="163"/>
      <c r="L426" s="172"/>
      <c r="M426" s="162"/>
      <c r="N426" s="173"/>
      <c r="O426" s="171"/>
      <c r="P426" s="163"/>
      <c r="Q426" s="178"/>
    </row>
    <row r="427" spans="1:17" ht="16.5" customHeight="1">
      <c r="A427" s="5" t="str">
        <f>IF(C427=0,"",1+MAX(A$9:A426))</f>
        <v/>
      </c>
      <c r="B427" s="54" t="s">
        <v>54</v>
      </c>
      <c r="C427" s="55"/>
      <c r="D427" s="55"/>
      <c r="E427" s="36">
        <f>ROUNDUP(E426*24/500,0)</f>
        <v>1</v>
      </c>
      <c r="F427" s="32" t="s">
        <v>55</v>
      </c>
      <c r="G427" s="171">
        <v>4.5</v>
      </c>
      <c r="H427" s="163">
        <f t="shared" ref="H427:H434" si="208">G427*E427</f>
        <v>4.5</v>
      </c>
      <c r="I427" s="162"/>
      <c r="J427" s="163"/>
      <c r="K427" s="163"/>
      <c r="L427" s="172"/>
      <c r="M427" s="162"/>
      <c r="N427" s="173"/>
      <c r="O427" s="171">
        <f t="shared" ref="O427:O434" si="209">(H427+N427)/E427</f>
        <v>4.5</v>
      </c>
      <c r="P427" s="163">
        <f t="shared" ref="P427:P434" si="210">O427*E427</f>
        <v>4.5</v>
      </c>
      <c r="Q427" s="178"/>
    </row>
    <row r="428" spans="1:17">
      <c r="A428" s="5" t="str">
        <f>IF(C428=0,"",1+MAX(A$9:A427))</f>
        <v/>
      </c>
      <c r="B428" s="54" t="s">
        <v>56</v>
      </c>
      <c r="C428" s="55"/>
      <c r="D428" s="55"/>
      <c r="E428" s="36">
        <f>ROUNDUP(E425/200,0)</f>
        <v>4</v>
      </c>
      <c r="F428" s="32" t="s">
        <v>57</v>
      </c>
      <c r="G428" s="171">
        <v>9.8000000000000007</v>
      </c>
      <c r="H428" s="163">
        <f t="shared" si="208"/>
        <v>39.200000000000003</v>
      </c>
      <c r="I428" s="162"/>
      <c r="J428" s="163"/>
      <c r="K428" s="163"/>
      <c r="L428" s="172"/>
      <c r="M428" s="162"/>
      <c r="N428" s="173"/>
      <c r="O428" s="171">
        <f t="shared" si="209"/>
        <v>9.8000000000000007</v>
      </c>
      <c r="P428" s="163">
        <f t="shared" si="210"/>
        <v>39.200000000000003</v>
      </c>
      <c r="Q428" s="178"/>
    </row>
    <row r="429" spans="1:17">
      <c r="A429" s="5" t="str">
        <f>IF(C429=0,"",1+MAX(A$9:A428))</f>
        <v/>
      </c>
      <c r="B429" s="54" t="s">
        <v>58</v>
      </c>
      <c r="C429" s="55"/>
      <c r="D429" s="55"/>
      <c r="E429" s="36">
        <f>ROUNDUP(E425*5.25/1000,0)</f>
        <v>4</v>
      </c>
      <c r="F429" s="32" t="s">
        <v>59</v>
      </c>
      <c r="G429" s="171">
        <v>4.8</v>
      </c>
      <c r="H429" s="163">
        <f t="shared" si="208"/>
        <v>19.2</v>
      </c>
      <c r="I429" s="162"/>
      <c r="J429" s="163"/>
      <c r="K429" s="163"/>
      <c r="L429" s="172"/>
      <c r="M429" s="162"/>
      <c r="N429" s="173"/>
      <c r="O429" s="171">
        <f t="shared" si="209"/>
        <v>4.8</v>
      </c>
      <c r="P429" s="163">
        <f t="shared" si="210"/>
        <v>19.2</v>
      </c>
      <c r="Q429" s="178"/>
    </row>
    <row r="430" spans="1:17">
      <c r="A430" s="5">
        <f>IF(C430=0,"",1+MAX(A$9:A429))</f>
        <v>198</v>
      </c>
      <c r="B430" s="54" t="s">
        <v>60</v>
      </c>
      <c r="C430" s="56">
        <f>E424*F424*2</f>
        <v>594</v>
      </c>
      <c r="D430" s="37">
        <v>0.05</v>
      </c>
      <c r="E430" s="36">
        <f>C430*(1+D430)</f>
        <v>623.70000000000005</v>
      </c>
      <c r="F430" s="32" t="s">
        <v>37</v>
      </c>
      <c r="G430" s="171">
        <v>0</v>
      </c>
      <c r="H430" s="163">
        <f t="shared" si="208"/>
        <v>0</v>
      </c>
      <c r="I430" s="162">
        <v>1</v>
      </c>
      <c r="J430" s="163" t="s">
        <v>42</v>
      </c>
      <c r="K430" s="163">
        <v>50</v>
      </c>
      <c r="L430" s="172">
        <v>2.1000000000000001E-2</v>
      </c>
      <c r="M430" s="162">
        <f t="shared" ref="M430:M434" si="211">L430*E430</f>
        <v>13.097700000000001</v>
      </c>
      <c r="N430" s="173">
        <f t="shared" ref="N430:N434" si="212">M430*K430</f>
        <v>654.8850000000001</v>
      </c>
      <c r="O430" s="171">
        <f t="shared" si="209"/>
        <v>1.05</v>
      </c>
      <c r="P430" s="163">
        <f t="shared" si="210"/>
        <v>654.8850000000001</v>
      </c>
      <c r="Q430" s="178"/>
    </row>
    <row r="431" spans="1:17" ht="31.5">
      <c r="A431" s="5">
        <f>IF(C431=0,"",1+MAX(A$9:A430))</f>
        <v>199</v>
      </c>
      <c r="B431" s="53" t="s">
        <v>61</v>
      </c>
      <c r="C431" s="56">
        <f>ROUNDUP(E424/1.33+1,0)</f>
        <v>18</v>
      </c>
      <c r="D431" s="37">
        <v>0.05</v>
      </c>
      <c r="E431" s="36">
        <f>C431*(1+D431)</f>
        <v>18.900000000000002</v>
      </c>
      <c r="F431" s="32" t="s">
        <v>43</v>
      </c>
      <c r="G431" s="171">
        <f>1.5*F424</f>
        <v>20.25</v>
      </c>
      <c r="H431" s="163">
        <f t="shared" si="208"/>
        <v>382.72500000000002</v>
      </c>
      <c r="I431" s="162">
        <v>1</v>
      </c>
      <c r="J431" s="163" t="s">
        <v>42</v>
      </c>
      <c r="K431" s="163">
        <v>50</v>
      </c>
      <c r="L431" s="172">
        <v>0.23</v>
      </c>
      <c r="M431" s="162">
        <f t="shared" si="211"/>
        <v>4.3470000000000004</v>
      </c>
      <c r="N431" s="173">
        <f t="shared" si="212"/>
        <v>217.35000000000002</v>
      </c>
      <c r="O431" s="171">
        <f t="shared" si="209"/>
        <v>31.75</v>
      </c>
      <c r="P431" s="163">
        <f t="shared" si="210"/>
        <v>600.07500000000005</v>
      </c>
      <c r="Q431" s="178"/>
    </row>
    <row r="432" spans="1:17">
      <c r="A432" s="5">
        <f>IF(C432=0,"",1+MAX(A$9:A431))</f>
        <v>200</v>
      </c>
      <c r="B432" s="53" t="s">
        <v>62</v>
      </c>
      <c r="C432" s="56">
        <f>E424*2</f>
        <v>44</v>
      </c>
      <c r="D432" s="37">
        <v>0.05</v>
      </c>
      <c r="E432" s="36">
        <f t="shared" ref="E432:E434" si="213">C432*(1+D432)</f>
        <v>46.2</v>
      </c>
      <c r="F432" s="32" t="s">
        <v>38</v>
      </c>
      <c r="G432" s="171">
        <v>1.5</v>
      </c>
      <c r="H432" s="163">
        <f t="shared" si="208"/>
        <v>69.300000000000011</v>
      </c>
      <c r="I432" s="162">
        <v>1</v>
      </c>
      <c r="J432" s="163" t="s">
        <v>42</v>
      </c>
      <c r="K432" s="163">
        <v>50</v>
      </c>
      <c r="L432" s="172">
        <v>0</v>
      </c>
      <c r="M432" s="162">
        <f t="shared" si="211"/>
        <v>0</v>
      </c>
      <c r="N432" s="173">
        <f t="shared" si="212"/>
        <v>0</v>
      </c>
      <c r="O432" s="171">
        <f t="shared" si="209"/>
        <v>1.5000000000000002</v>
      </c>
      <c r="P432" s="163">
        <f t="shared" si="210"/>
        <v>69.300000000000011</v>
      </c>
      <c r="Q432" s="178"/>
    </row>
    <row r="433" spans="1:17">
      <c r="A433" s="5">
        <f>IF(C433=0,"",1+MAX(A$9:A432))</f>
        <v>201</v>
      </c>
      <c r="B433" s="53" t="s">
        <v>194</v>
      </c>
      <c r="C433" s="56">
        <f>E424*F424</f>
        <v>297</v>
      </c>
      <c r="D433" s="37">
        <v>0.05</v>
      </c>
      <c r="E433" s="36">
        <f t="shared" si="213"/>
        <v>311.85000000000002</v>
      </c>
      <c r="F433" s="32" t="s">
        <v>37</v>
      </c>
      <c r="G433" s="171">
        <v>0.85</v>
      </c>
      <c r="H433" s="163">
        <f t="shared" si="208"/>
        <v>265.07249999999999</v>
      </c>
      <c r="I433" s="162">
        <v>1</v>
      </c>
      <c r="J433" s="163" t="s">
        <v>42</v>
      </c>
      <c r="K433" s="163">
        <v>50</v>
      </c>
      <c r="L433" s="172">
        <v>1.0999999999999999E-2</v>
      </c>
      <c r="M433" s="162">
        <f t="shared" si="211"/>
        <v>3.4303500000000002</v>
      </c>
      <c r="N433" s="173">
        <f t="shared" si="212"/>
        <v>171.51750000000001</v>
      </c>
      <c r="O433" s="171">
        <f t="shared" si="209"/>
        <v>1.4</v>
      </c>
      <c r="P433" s="163">
        <f t="shared" si="210"/>
        <v>436.59000000000003</v>
      </c>
      <c r="Q433" s="178"/>
    </row>
    <row r="434" spans="1:17">
      <c r="A434" s="5">
        <f>IF(C434=0,"",1+MAX(A$9:A433))</f>
        <v>202</v>
      </c>
      <c r="B434" s="53" t="s">
        <v>63</v>
      </c>
      <c r="C434" s="56">
        <f>E424*4</f>
        <v>88</v>
      </c>
      <c r="D434" s="37">
        <v>0.05</v>
      </c>
      <c r="E434" s="36">
        <f t="shared" si="213"/>
        <v>92.4</v>
      </c>
      <c r="F434" s="32" t="s">
        <v>38</v>
      </c>
      <c r="G434" s="171">
        <v>0.3</v>
      </c>
      <c r="H434" s="163">
        <f t="shared" si="208"/>
        <v>27.720000000000002</v>
      </c>
      <c r="I434" s="162">
        <v>1</v>
      </c>
      <c r="J434" s="163" t="s">
        <v>42</v>
      </c>
      <c r="K434" s="163">
        <v>50</v>
      </c>
      <c r="L434" s="172">
        <v>8.0000000000000002E-3</v>
      </c>
      <c r="M434" s="162">
        <f t="shared" si="211"/>
        <v>0.73920000000000008</v>
      </c>
      <c r="N434" s="173">
        <f t="shared" si="212"/>
        <v>36.96</v>
      </c>
      <c r="O434" s="171">
        <f t="shared" si="209"/>
        <v>0.70000000000000007</v>
      </c>
      <c r="P434" s="163">
        <f t="shared" si="210"/>
        <v>64.680000000000007</v>
      </c>
      <c r="Q434" s="178"/>
    </row>
    <row r="435" spans="1:17">
      <c r="A435" s="5" t="str">
        <f>IF(C435=0,"",1+MAX(A$9:A434))</f>
        <v/>
      </c>
      <c r="B435" s="41" t="s">
        <v>116</v>
      </c>
      <c r="C435" s="32"/>
      <c r="D435" s="32"/>
      <c r="E435" s="42">
        <v>21</v>
      </c>
      <c r="F435" s="42">
        <v>16.16</v>
      </c>
      <c r="G435" s="171"/>
      <c r="H435" s="163"/>
      <c r="I435" s="162"/>
      <c r="J435" s="163"/>
      <c r="K435" s="163"/>
      <c r="L435" s="172"/>
      <c r="M435" s="162"/>
      <c r="N435" s="173"/>
      <c r="O435" s="171"/>
      <c r="P435" s="163"/>
      <c r="Q435" s="178"/>
    </row>
    <row r="436" spans="1:17">
      <c r="A436" s="5">
        <f>IF(C436=0,"",1+MAX(A$9:A435))</f>
        <v>203</v>
      </c>
      <c r="B436" s="53" t="s">
        <v>160</v>
      </c>
      <c r="C436" s="35">
        <f>E435*F435*2</f>
        <v>678.72</v>
      </c>
      <c r="D436" s="37">
        <v>0.05</v>
      </c>
      <c r="E436" s="36">
        <f>C436*(1+D436)</f>
        <v>712.65600000000006</v>
      </c>
      <c r="F436" s="32" t="s">
        <v>37</v>
      </c>
      <c r="G436" s="171">
        <v>0.56999999999999995</v>
      </c>
      <c r="H436" s="163">
        <f>G436*E436</f>
        <v>406.21391999999997</v>
      </c>
      <c r="I436" s="162">
        <v>2</v>
      </c>
      <c r="J436" s="163" t="s">
        <v>51</v>
      </c>
      <c r="K436" s="163">
        <v>50</v>
      </c>
      <c r="L436" s="172">
        <v>1.4E-2</v>
      </c>
      <c r="M436" s="162">
        <f>L436*E436</f>
        <v>9.9771840000000012</v>
      </c>
      <c r="N436" s="173">
        <f>M436*K436</f>
        <v>498.85920000000004</v>
      </c>
      <c r="O436" s="171">
        <f>(H436+N436)/E436</f>
        <v>1.27</v>
      </c>
      <c r="P436" s="163">
        <f>O436*E436</f>
        <v>905.07312000000013</v>
      </c>
      <c r="Q436" s="178"/>
    </row>
    <row r="437" spans="1:17">
      <c r="A437" s="5" t="str">
        <f>IF(C437=0,"",1+MAX(A$9:A436))</f>
        <v/>
      </c>
      <c r="B437" s="54" t="s">
        <v>52</v>
      </c>
      <c r="C437" s="55"/>
      <c r="D437" s="55"/>
      <c r="E437" s="36">
        <f>ROUNDUP(E436/32,0)</f>
        <v>23</v>
      </c>
      <c r="F437" s="32" t="s">
        <v>53</v>
      </c>
      <c r="G437" s="171"/>
      <c r="H437" s="163"/>
      <c r="I437" s="162"/>
      <c r="J437" s="163"/>
      <c r="K437" s="163"/>
      <c r="L437" s="172"/>
      <c r="M437" s="162"/>
      <c r="N437" s="173"/>
      <c r="O437" s="171"/>
      <c r="P437" s="163"/>
      <c r="Q437" s="178"/>
    </row>
    <row r="438" spans="1:17" ht="16.5" customHeight="1">
      <c r="A438" s="5" t="str">
        <f>IF(C438=0,"",1+MAX(A$9:A437))</f>
        <v/>
      </c>
      <c r="B438" s="54" t="s">
        <v>54</v>
      </c>
      <c r="C438" s="55"/>
      <c r="D438" s="55"/>
      <c r="E438" s="36">
        <f>ROUNDUP(E437*24/500,0)</f>
        <v>2</v>
      </c>
      <c r="F438" s="32" t="s">
        <v>55</v>
      </c>
      <c r="G438" s="171">
        <v>4.5</v>
      </c>
      <c r="H438" s="163">
        <f t="shared" ref="H438:H445" si="214">G438*E438</f>
        <v>9</v>
      </c>
      <c r="I438" s="162"/>
      <c r="J438" s="163"/>
      <c r="K438" s="163"/>
      <c r="L438" s="172"/>
      <c r="M438" s="162"/>
      <c r="N438" s="173"/>
      <c r="O438" s="171">
        <f t="shared" ref="O438:O445" si="215">(H438+N438)/E438</f>
        <v>4.5</v>
      </c>
      <c r="P438" s="163">
        <f t="shared" ref="P438:P445" si="216">O438*E438</f>
        <v>9</v>
      </c>
      <c r="Q438" s="178"/>
    </row>
    <row r="439" spans="1:17">
      <c r="A439" s="5" t="str">
        <f>IF(C439=0,"",1+MAX(A$9:A438))</f>
        <v/>
      </c>
      <c r="B439" s="54" t="s">
        <v>56</v>
      </c>
      <c r="C439" s="55"/>
      <c r="D439" s="55"/>
      <c r="E439" s="36">
        <f>ROUNDUP(E436/200,0)</f>
        <v>4</v>
      </c>
      <c r="F439" s="32" t="s">
        <v>57</v>
      </c>
      <c r="G439" s="171">
        <v>9.8000000000000007</v>
      </c>
      <c r="H439" s="163">
        <f t="shared" si="214"/>
        <v>39.200000000000003</v>
      </c>
      <c r="I439" s="162"/>
      <c r="J439" s="163"/>
      <c r="K439" s="163"/>
      <c r="L439" s="172"/>
      <c r="M439" s="162"/>
      <c r="N439" s="173"/>
      <c r="O439" s="171">
        <f t="shared" si="215"/>
        <v>9.8000000000000007</v>
      </c>
      <c r="P439" s="163">
        <f t="shared" si="216"/>
        <v>39.200000000000003</v>
      </c>
      <c r="Q439" s="178"/>
    </row>
    <row r="440" spans="1:17">
      <c r="A440" s="5" t="str">
        <f>IF(C440=0,"",1+MAX(A$9:A439))</f>
        <v/>
      </c>
      <c r="B440" s="54" t="s">
        <v>58</v>
      </c>
      <c r="C440" s="55"/>
      <c r="D440" s="55"/>
      <c r="E440" s="36">
        <f>ROUNDUP(E436*5.25/1000,0)</f>
        <v>4</v>
      </c>
      <c r="F440" s="32" t="s">
        <v>59</v>
      </c>
      <c r="G440" s="171">
        <v>4.8</v>
      </c>
      <c r="H440" s="163">
        <f t="shared" si="214"/>
        <v>19.2</v>
      </c>
      <c r="I440" s="162"/>
      <c r="J440" s="163"/>
      <c r="K440" s="163"/>
      <c r="L440" s="172"/>
      <c r="M440" s="162"/>
      <c r="N440" s="173"/>
      <c r="O440" s="171">
        <f t="shared" si="215"/>
        <v>4.8</v>
      </c>
      <c r="P440" s="163">
        <f t="shared" si="216"/>
        <v>19.2</v>
      </c>
      <c r="Q440" s="178"/>
    </row>
    <row r="441" spans="1:17">
      <c r="A441" s="5">
        <f>IF(C441=0,"",1+MAX(A$9:A440))</f>
        <v>204</v>
      </c>
      <c r="B441" s="54" t="s">
        <v>60</v>
      </c>
      <c r="C441" s="56">
        <f>E435*F435*2</f>
        <v>678.72</v>
      </c>
      <c r="D441" s="37">
        <v>0.05</v>
      </c>
      <c r="E441" s="36">
        <f>C441*(1+D441)</f>
        <v>712.65600000000006</v>
      </c>
      <c r="F441" s="32" t="s">
        <v>37</v>
      </c>
      <c r="G441" s="171">
        <v>0</v>
      </c>
      <c r="H441" s="163">
        <f t="shared" si="214"/>
        <v>0</v>
      </c>
      <c r="I441" s="162">
        <v>1</v>
      </c>
      <c r="J441" s="163" t="s">
        <v>42</v>
      </c>
      <c r="K441" s="163">
        <v>50</v>
      </c>
      <c r="L441" s="172">
        <v>2.1000000000000001E-2</v>
      </c>
      <c r="M441" s="162">
        <f t="shared" ref="M441:M445" si="217">L441*E441</f>
        <v>14.965776000000002</v>
      </c>
      <c r="N441" s="173">
        <f t="shared" ref="N441:N445" si="218">M441*K441</f>
        <v>748.28880000000004</v>
      </c>
      <c r="O441" s="171">
        <f t="shared" si="215"/>
        <v>1.05</v>
      </c>
      <c r="P441" s="163">
        <f t="shared" si="216"/>
        <v>748.28880000000015</v>
      </c>
      <c r="Q441" s="178"/>
    </row>
    <row r="442" spans="1:17" ht="31.5">
      <c r="A442" s="5">
        <f>IF(C442=0,"",1+MAX(A$9:A441))</f>
        <v>205</v>
      </c>
      <c r="B442" s="53" t="s">
        <v>61</v>
      </c>
      <c r="C442" s="56">
        <f>ROUNDUP(E435/1.33+1,0)</f>
        <v>17</v>
      </c>
      <c r="D442" s="37">
        <v>0.05</v>
      </c>
      <c r="E442" s="36">
        <f>C442*(1+D442)</f>
        <v>17.850000000000001</v>
      </c>
      <c r="F442" s="32" t="s">
        <v>43</v>
      </c>
      <c r="G442" s="171">
        <f>1.5*F435</f>
        <v>24.240000000000002</v>
      </c>
      <c r="H442" s="163">
        <f t="shared" si="214"/>
        <v>432.68400000000008</v>
      </c>
      <c r="I442" s="162">
        <v>1</v>
      </c>
      <c r="J442" s="163" t="s">
        <v>42</v>
      </c>
      <c r="K442" s="163">
        <v>50</v>
      </c>
      <c r="L442" s="172">
        <v>0.23</v>
      </c>
      <c r="M442" s="162">
        <f t="shared" si="217"/>
        <v>4.1055000000000001</v>
      </c>
      <c r="N442" s="173">
        <f t="shared" si="218"/>
        <v>205.27500000000001</v>
      </c>
      <c r="O442" s="171">
        <f t="shared" si="215"/>
        <v>35.74</v>
      </c>
      <c r="P442" s="163">
        <f t="shared" si="216"/>
        <v>637.95900000000006</v>
      </c>
      <c r="Q442" s="178"/>
    </row>
    <row r="443" spans="1:17">
      <c r="A443" s="5">
        <f>IF(C443=0,"",1+MAX(A$9:A442))</f>
        <v>206</v>
      </c>
      <c r="B443" s="53" t="s">
        <v>62</v>
      </c>
      <c r="C443" s="56">
        <f>E435*2</f>
        <v>42</v>
      </c>
      <c r="D443" s="37">
        <v>0.05</v>
      </c>
      <c r="E443" s="36">
        <f t="shared" ref="E443:E445" si="219">C443*(1+D443)</f>
        <v>44.1</v>
      </c>
      <c r="F443" s="32" t="s">
        <v>38</v>
      </c>
      <c r="G443" s="171">
        <v>1.5</v>
      </c>
      <c r="H443" s="163">
        <f t="shared" si="214"/>
        <v>66.150000000000006</v>
      </c>
      <c r="I443" s="162">
        <v>1</v>
      </c>
      <c r="J443" s="163" t="s">
        <v>42</v>
      </c>
      <c r="K443" s="163">
        <v>50</v>
      </c>
      <c r="L443" s="172">
        <v>0</v>
      </c>
      <c r="M443" s="162">
        <f t="shared" si="217"/>
        <v>0</v>
      </c>
      <c r="N443" s="173">
        <f t="shared" si="218"/>
        <v>0</v>
      </c>
      <c r="O443" s="171">
        <f t="shared" si="215"/>
        <v>1.5</v>
      </c>
      <c r="P443" s="163">
        <f t="shared" si="216"/>
        <v>66.150000000000006</v>
      </c>
      <c r="Q443" s="178"/>
    </row>
    <row r="444" spans="1:17">
      <c r="A444" s="5">
        <f>IF(C444=0,"",1+MAX(A$9:A443))</f>
        <v>207</v>
      </c>
      <c r="B444" s="53" t="s">
        <v>194</v>
      </c>
      <c r="C444" s="56">
        <f>E435*F435</f>
        <v>339.36</v>
      </c>
      <c r="D444" s="37">
        <v>0.05</v>
      </c>
      <c r="E444" s="36">
        <f t="shared" si="219"/>
        <v>356.32800000000003</v>
      </c>
      <c r="F444" s="32" t="s">
        <v>37</v>
      </c>
      <c r="G444" s="171">
        <v>0.85</v>
      </c>
      <c r="H444" s="163">
        <f t="shared" si="214"/>
        <v>302.87880000000001</v>
      </c>
      <c r="I444" s="162">
        <v>1</v>
      </c>
      <c r="J444" s="163" t="s">
        <v>42</v>
      </c>
      <c r="K444" s="163">
        <v>50</v>
      </c>
      <c r="L444" s="172">
        <v>1.0999999999999999E-2</v>
      </c>
      <c r="M444" s="162">
        <f t="shared" si="217"/>
        <v>3.9196080000000002</v>
      </c>
      <c r="N444" s="173">
        <f t="shared" si="218"/>
        <v>195.9804</v>
      </c>
      <c r="O444" s="171">
        <f t="shared" si="215"/>
        <v>1.4</v>
      </c>
      <c r="P444" s="163">
        <f t="shared" si="216"/>
        <v>498.85919999999999</v>
      </c>
      <c r="Q444" s="178"/>
    </row>
    <row r="445" spans="1:17">
      <c r="A445" s="5">
        <f>IF(C445=0,"",1+MAX(A$9:A444))</f>
        <v>208</v>
      </c>
      <c r="B445" s="53" t="s">
        <v>63</v>
      </c>
      <c r="C445" s="56">
        <f>E435*4</f>
        <v>84</v>
      </c>
      <c r="D445" s="37">
        <v>0.05</v>
      </c>
      <c r="E445" s="36">
        <f t="shared" si="219"/>
        <v>88.2</v>
      </c>
      <c r="F445" s="32" t="s">
        <v>38</v>
      </c>
      <c r="G445" s="171">
        <v>0.3</v>
      </c>
      <c r="H445" s="163">
        <f t="shared" si="214"/>
        <v>26.46</v>
      </c>
      <c r="I445" s="162">
        <v>1</v>
      </c>
      <c r="J445" s="163" t="s">
        <v>42</v>
      </c>
      <c r="K445" s="163">
        <v>50</v>
      </c>
      <c r="L445" s="172">
        <v>8.0000000000000002E-3</v>
      </c>
      <c r="M445" s="162">
        <f t="shared" si="217"/>
        <v>0.7056</v>
      </c>
      <c r="N445" s="173">
        <f t="shared" si="218"/>
        <v>35.28</v>
      </c>
      <c r="O445" s="171">
        <f t="shared" si="215"/>
        <v>0.7</v>
      </c>
      <c r="P445" s="163">
        <f t="shared" si="216"/>
        <v>61.739999999999995</v>
      </c>
      <c r="Q445" s="178"/>
    </row>
    <row r="446" spans="1:17">
      <c r="A446" s="5" t="str">
        <f>IF(C446=0,"",1+MAX(A$9:A445))</f>
        <v/>
      </c>
      <c r="B446" s="41" t="s">
        <v>117</v>
      </c>
      <c r="C446" s="32"/>
      <c r="D446" s="32"/>
      <c r="E446" s="42">
        <v>20</v>
      </c>
      <c r="F446" s="42">
        <v>16.16</v>
      </c>
      <c r="G446" s="171"/>
      <c r="H446" s="163"/>
      <c r="I446" s="162"/>
      <c r="J446" s="163"/>
      <c r="K446" s="163"/>
      <c r="L446" s="172"/>
      <c r="M446" s="162"/>
      <c r="N446" s="173"/>
      <c r="O446" s="171"/>
      <c r="P446" s="163"/>
      <c r="Q446" s="178"/>
    </row>
    <row r="447" spans="1:17">
      <c r="A447" s="5">
        <f>IF(C447=0,"",1+MAX(A$9:A446))</f>
        <v>209</v>
      </c>
      <c r="B447" s="53" t="s">
        <v>168</v>
      </c>
      <c r="C447" s="35">
        <f>E446*F446*4</f>
        <v>1292.8</v>
      </c>
      <c r="D447" s="37">
        <v>0.05</v>
      </c>
      <c r="E447" s="36">
        <f>C447*(1+D447)</f>
        <v>1357.44</v>
      </c>
      <c r="F447" s="32" t="s">
        <v>37</v>
      </c>
      <c r="G447" s="171">
        <v>0.56000000000000005</v>
      </c>
      <c r="H447" s="163">
        <f>G447*E447</f>
        <v>760.16640000000007</v>
      </c>
      <c r="I447" s="162">
        <v>2</v>
      </c>
      <c r="J447" s="163" t="s">
        <v>51</v>
      </c>
      <c r="K447" s="163">
        <v>50</v>
      </c>
      <c r="L447" s="172">
        <v>1.4E-2</v>
      </c>
      <c r="M447" s="162">
        <f>L447*E447</f>
        <v>19.004160000000002</v>
      </c>
      <c r="N447" s="173">
        <f>M447*K447</f>
        <v>950.20800000000008</v>
      </c>
      <c r="O447" s="171">
        <f>(H447+N447)/E447</f>
        <v>1.26</v>
      </c>
      <c r="P447" s="163">
        <f>O447*E447</f>
        <v>1710.3744000000002</v>
      </c>
      <c r="Q447" s="178"/>
    </row>
    <row r="448" spans="1:17">
      <c r="A448" s="5" t="str">
        <f>IF(C448=0,"",1+MAX(A$9:A447))</f>
        <v/>
      </c>
      <c r="B448" s="54" t="s">
        <v>52</v>
      </c>
      <c r="C448" s="55"/>
      <c r="D448" s="55"/>
      <c r="E448" s="36">
        <f>ROUNDUP(E447/32,0)</f>
        <v>43</v>
      </c>
      <c r="F448" s="32" t="s">
        <v>53</v>
      </c>
      <c r="G448" s="171"/>
      <c r="H448" s="163"/>
      <c r="I448" s="162"/>
      <c r="J448" s="163"/>
      <c r="K448" s="163"/>
      <c r="L448" s="172"/>
      <c r="M448" s="162"/>
      <c r="N448" s="173"/>
      <c r="O448" s="171"/>
      <c r="P448" s="163"/>
      <c r="Q448" s="178"/>
    </row>
    <row r="449" spans="1:17" ht="16.5" customHeight="1">
      <c r="A449" s="5" t="str">
        <f>IF(C449=0,"",1+MAX(A$9:A448))</f>
        <v/>
      </c>
      <c r="B449" s="54" t="s">
        <v>54</v>
      </c>
      <c r="C449" s="55"/>
      <c r="D449" s="55"/>
      <c r="E449" s="36">
        <f>ROUNDUP(E448*24/500,0)</f>
        <v>3</v>
      </c>
      <c r="F449" s="32" t="s">
        <v>55</v>
      </c>
      <c r="G449" s="171">
        <v>4.5</v>
      </c>
      <c r="H449" s="163">
        <f t="shared" ref="H449:H456" si="220">G449*E449</f>
        <v>13.5</v>
      </c>
      <c r="I449" s="162"/>
      <c r="J449" s="163"/>
      <c r="K449" s="163"/>
      <c r="L449" s="172"/>
      <c r="M449" s="162"/>
      <c r="N449" s="173"/>
      <c r="O449" s="171">
        <f t="shared" ref="O449:O456" si="221">(H449+N449)/E449</f>
        <v>4.5</v>
      </c>
      <c r="P449" s="163">
        <f t="shared" ref="P449:P456" si="222">O449*E449</f>
        <v>13.5</v>
      </c>
      <c r="Q449" s="178"/>
    </row>
    <row r="450" spans="1:17">
      <c r="A450" s="5" t="str">
        <f>IF(C450=0,"",1+MAX(A$9:A449))</f>
        <v/>
      </c>
      <c r="B450" s="54" t="s">
        <v>56</v>
      </c>
      <c r="C450" s="55"/>
      <c r="D450" s="55"/>
      <c r="E450" s="36">
        <f>ROUNDUP(E447/200,0)</f>
        <v>7</v>
      </c>
      <c r="F450" s="32" t="s">
        <v>57</v>
      </c>
      <c r="G450" s="171">
        <v>9.8000000000000007</v>
      </c>
      <c r="H450" s="163">
        <f t="shared" si="220"/>
        <v>68.600000000000009</v>
      </c>
      <c r="I450" s="162"/>
      <c r="J450" s="163"/>
      <c r="K450" s="163"/>
      <c r="L450" s="172"/>
      <c r="M450" s="162"/>
      <c r="N450" s="173"/>
      <c r="O450" s="171">
        <f t="shared" si="221"/>
        <v>9.8000000000000007</v>
      </c>
      <c r="P450" s="163">
        <f t="shared" si="222"/>
        <v>68.600000000000009</v>
      </c>
      <c r="Q450" s="178"/>
    </row>
    <row r="451" spans="1:17">
      <c r="A451" s="5" t="str">
        <f>IF(C451=0,"",1+MAX(A$9:A450))</f>
        <v/>
      </c>
      <c r="B451" s="54" t="s">
        <v>58</v>
      </c>
      <c r="C451" s="55"/>
      <c r="D451" s="55"/>
      <c r="E451" s="36">
        <f>ROUNDUP(E447*5.25/1000,0)</f>
        <v>8</v>
      </c>
      <c r="F451" s="32" t="s">
        <v>59</v>
      </c>
      <c r="G451" s="171">
        <v>4.8</v>
      </c>
      <c r="H451" s="163">
        <f t="shared" si="220"/>
        <v>38.4</v>
      </c>
      <c r="I451" s="162"/>
      <c r="J451" s="163"/>
      <c r="K451" s="163"/>
      <c r="L451" s="172"/>
      <c r="M451" s="162"/>
      <c r="N451" s="173"/>
      <c r="O451" s="171">
        <f t="shared" si="221"/>
        <v>4.8</v>
      </c>
      <c r="P451" s="163">
        <f t="shared" si="222"/>
        <v>38.4</v>
      </c>
      <c r="Q451" s="178"/>
    </row>
    <row r="452" spans="1:17">
      <c r="A452" s="5">
        <f>IF(C452=0,"",1+MAX(A$9:A451))</f>
        <v>210</v>
      </c>
      <c r="B452" s="54" t="s">
        <v>60</v>
      </c>
      <c r="C452" s="56">
        <f>E446*F446*2</f>
        <v>646.4</v>
      </c>
      <c r="D452" s="37">
        <v>0.05</v>
      </c>
      <c r="E452" s="36">
        <f t="shared" ref="E452:E456" si="223">C452*(1+D452)</f>
        <v>678.72</v>
      </c>
      <c r="F452" s="32" t="s">
        <v>37</v>
      </c>
      <c r="G452" s="171">
        <v>0</v>
      </c>
      <c r="H452" s="163">
        <f t="shared" si="220"/>
        <v>0</v>
      </c>
      <c r="I452" s="162">
        <v>1</v>
      </c>
      <c r="J452" s="163" t="s">
        <v>42</v>
      </c>
      <c r="K452" s="163">
        <v>50</v>
      </c>
      <c r="L452" s="172">
        <v>2.1000000000000001E-2</v>
      </c>
      <c r="M452" s="162">
        <f t="shared" ref="M452:M456" si="224">L452*E452</f>
        <v>14.253120000000001</v>
      </c>
      <c r="N452" s="173">
        <f t="shared" ref="N452:N456" si="225">M452*K452</f>
        <v>712.65600000000006</v>
      </c>
      <c r="O452" s="171">
        <f t="shared" si="221"/>
        <v>1.05</v>
      </c>
      <c r="P452" s="163">
        <f t="shared" si="222"/>
        <v>712.65600000000006</v>
      </c>
      <c r="Q452" s="178"/>
    </row>
    <row r="453" spans="1:17" ht="31.5">
      <c r="A453" s="5">
        <f>IF(C453=0,"",1+MAX(A$9:A452))</f>
        <v>211</v>
      </c>
      <c r="B453" s="53" t="s">
        <v>61</v>
      </c>
      <c r="C453" s="56">
        <f>ROUNDUP(E446/1.33+1,0)</f>
        <v>17</v>
      </c>
      <c r="D453" s="37">
        <v>0.05</v>
      </c>
      <c r="E453" s="36">
        <f t="shared" si="223"/>
        <v>17.850000000000001</v>
      </c>
      <c r="F453" s="32" t="s">
        <v>43</v>
      </c>
      <c r="G453" s="171">
        <f>1.5*F446</f>
        <v>24.240000000000002</v>
      </c>
      <c r="H453" s="163">
        <f t="shared" si="220"/>
        <v>432.68400000000008</v>
      </c>
      <c r="I453" s="162">
        <v>1</v>
      </c>
      <c r="J453" s="163" t="s">
        <v>42</v>
      </c>
      <c r="K453" s="163">
        <v>50</v>
      </c>
      <c r="L453" s="172">
        <v>0.23</v>
      </c>
      <c r="M453" s="162">
        <f t="shared" si="224"/>
        <v>4.1055000000000001</v>
      </c>
      <c r="N453" s="173">
        <f t="shared" si="225"/>
        <v>205.27500000000001</v>
      </c>
      <c r="O453" s="171">
        <f t="shared" si="221"/>
        <v>35.74</v>
      </c>
      <c r="P453" s="163">
        <f t="shared" si="222"/>
        <v>637.95900000000006</v>
      </c>
      <c r="Q453" s="178"/>
    </row>
    <row r="454" spans="1:17">
      <c r="A454" s="5">
        <f>IF(C454=0,"",1+MAX(A$9:A453))</f>
        <v>212</v>
      </c>
      <c r="B454" s="53" t="s">
        <v>62</v>
      </c>
      <c r="C454" s="56">
        <f>E446*2</f>
        <v>40</v>
      </c>
      <c r="D454" s="37">
        <v>0.05</v>
      </c>
      <c r="E454" s="36">
        <f t="shared" si="223"/>
        <v>42</v>
      </c>
      <c r="F454" s="32" t="s">
        <v>38</v>
      </c>
      <c r="G454" s="171">
        <v>1.5</v>
      </c>
      <c r="H454" s="163">
        <f t="shared" si="220"/>
        <v>63</v>
      </c>
      <c r="I454" s="162">
        <v>1</v>
      </c>
      <c r="J454" s="163" t="s">
        <v>42</v>
      </c>
      <c r="K454" s="163">
        <v>50</v>
      </c>
      <c r="L454" s="172">
        <v>0</v>
      </c>
      <c r="M454" s="162">
        <f t="shared" si="224"/>
        <v>0</v>
      </c>
      <c r="N454" s="173">
        <f t="shared" si="225"/>
        <v>0</v>
      </c>
      <c r="O454" s="171">
        <f t="shared" si="221"/>
        <v>1.5</v>
      </c>
      <c r="P454" s="163">
        <f t="shared" si="222"/>
        <v>63</v>
      </c>
      <c r="Q454" s="178"/>
    </row>
    <row r="455" spans="1:17">
      <c r="A455" s="5">
        <f>IF(C455=0,"",1+MAX(A$9:A454))</f>
        <v>213</v>
      </c>
      <c r="B455" s="53" t="s">
        <v>194</v>
      </c>
      <c r="C455" s="56">
        <f>E446*F446</f>
        <v>323.2</v>
      </c>
      <c r="D455" s="37">
        <v>0.05</v>
      </c>
      <c r="E455" s="36">
        <f t="shared" si="223"/>
        <v>339.36</v>
      </c>
      <c r="F455" s="32" t="s">
        <v>37</v>
      </c>
      <c r="G455" s="171">
        <v>0.85</v>
      </c>
      <c r="H455" s="163">
        <f t="shared" si="220"/>
        <v>288.45600000000002</v>
      </c>
      <c r="I455" s="162">
        <v>1</v>
      </c>
      <c r="J455" s="163" t="s">
        <v>42</v>
      </c>
      <c r="K455" s="163">
        <v>50</v>
      </c>
      <c r="L455" s="172">
        <v>1.0999999999999999E-2</v>
      </c>
      <c r="M455" s="162">
        <f t="shared" si="224"/>
        <v>3.7329599999999998</v>
      </c>
      <c r="N455" s="173">
        <f t="shared" si="225"/>
        <v>186.648</v>
      </c>
      <c r="O455" s="171">
        <f t="shared" si="221"/>
        <v>1.4000000000000001</v>
      </c>
      <c r="P455" s="163">
        <f t="shared" si="222"/>
        <v>475.10400000000004</v>
      </c>
      <c r="Q455" s="178"/>
    </row>
    <row r="456" spans="1:17">
      <c r="A456" s="5">
        <f>IF(C456=0,"",1+MAX(A$9:A455))</f>
        <v>214</v>
      </c>
      <c r="B456" s="53" t="s">
        <v>63</v>
      </c>
      <c r="C456" s="56">
        <f>E446*4</f>
        <v>80</v>
      </c>
      <c r="D456" s="37">
        <v>0.05</v>
      </c>
      <c r="E456" s="36">
        <f t="shared" si="223"/>
        <v>84</v>
      </c>
      <c r="F456" s="32" t="s">
        <v>38</v>
      </c>
      <c r="G456" s="171">
        <v>0.3</v>
      </c>
      <c r="H456" s="163">
        <f t="shared" si="220"/>
        <v>25.2</v>
      </c>
      <c r="I456" s="162">
        <v>1</v>
      </c>
      <c r="J456" s="163" t="s">
        <v>42</v>
      </c>
      <c r="K456" s="163">
        <v>50</v>
      </c>
      <c r="L456" s="172">
        <v>8.0000000000000002E-3</v>
      </c>
      <c r="M456" s="162">
        <f t="shared" si="224"/>
        <v>0.67200000000000004</v>
      </c>
      <c r="N456" s="173">
        <f t="shared" si="225"/>
        <v>33.6</v>
      </c>
      <c r="O456" s="171">
        <f t="shared" si="221"/>
        <v>0.7</v>
      </c>
      <c r="P456" s="163">
        <f t="shared" si="222"/>
        <v>58.8</v>
      </c>
      <c r="Q456" s="178"/>
    </row>
    <row r="457" spans="1:17">
      <c r="A457" s="5" t="str">
        <f>IF(C457=0,"",1+MAX(A$9:A456))</f>
        <v/>
      </c>
      <c r="B457" s="41" t="s">
        <v>118</v>
      </c>
      <c r="C457" s="32"/>
      <c r="D457" s="32"/>
      <c r="E457" s="42">
        <v>17</v>
      </c>
      <c r="F457" s="42">
        <v>14.67</v>
      </c>
      <c r="G457" s="171"/>
      <c r="H457" s="163"/>
      <c r="I457" s="162"/>
      <c r="J457" s="163"/>
      <c r="K457" s="163"/>
      <c r="L457" s="172"/>
      <c r="M457" s="162"/>
      <c r="N457" s="173"/>
      <c r="O457" s="171"/>
      <c r="P457" s="163"/>
      <c r="Q457" s="178"/>
    </row>
    <row r="458" spans="1:17">
      <c r="A458" s="5">
        <f>IF(C458=0,"",1+MAX(A$9:A457))</f>
        <v>215</v>
      </c>
      <c r="B458" s="53" t="s">
        <v>160</v>
      </c>
      <c r="C458" s="35">
        <f>E457*F457*2</f>
        <v>498.78</v>
      </c>
      <c r="D458" s="37">
        <v>0.05</v>
      </c>
      <c r="E458" s="36">
        <f>C458*(1+D458)</f>
        <v>523.71899999999994</v>
      </c>
      <c r="F458" s="32" t="s">
        <v>37</v>
      </c>
      <c r="G458" s="171">
        <v>0.56999999999999995</v>
      </c>
      <c r="H458" s="163">
        <f>G458*E458</f>
        <v>298.51982999999996</v>
      </c>
      <c r="I458" s="162">
        <v>2</v>
      </c>
      <c r="J458" s="163" t="s">
        <v>51</v>
      </c>
      <c r="K458" s="163">
        <v>50</v>
      </c>
      <c r="L458" s="172">
        <v>1.4E-2</v>
      </c>
      <c r="M458" s="162">
        <f>L458*E458</f>
        <v>7.3320659999999993</v>
      </c>
      <c r="N458" s="173">
        <f>M458*K458</f>
        <v>366.60329999999999</v>
      </c>
      <c r="O458" s="171">
        <f>(H458+N458)/E458</f>
        <v>1.27</v>
      </c>
      <c r="P458" s="163">
        <f>O458*E458</f>
        <v>665.12312999999995</v>
      </c>
      <c r="Q458" s="178"/>
    </row>
    <row r="459" spans="1:17">
      <c r="A459" s="5" t="str">
        <f>IF(C459=0,"",1+MAX(A$9:A458))</f>
        <v/>
      </c>
      <c r="B459" s="54" t="s">
        <v>52</v>
      </c>
      <c r="C459" s="55"/>
      <c r="D459" s="55"/>
      <c r="E459" s="36">
        <f>ROUNDUP(E458/32,0)</f>
        <v>17</v>
      </c>
      <c r="F459" s="32" t="s">
        <v>53</v>
      </c>
      <c r="G459" s="171"/>
      <c r="H459" s="163"/>
      <c r="I459" s="162"/>
      <c r="J459" s="163"/>
      <c r="K459" s="163"/>
      <c r="L459" s="172"/>
      <c r="M459" s="162"/>
      <c r="N459" s="173"/>
      <c r="O459" s="171"/>
      <c r="P459" s="163"/>
      <c r="Q459" s="178"/>
    </row>
    <row r="460" spans="1:17" ht="16.5" customHeight="1">
      <c r="A460" s="5" t="str">
        <f>IF(C460=0,"",1+MAX(A$9:A459))</f>
        <v/>
      </c>
      <c r="B460" s="54" t="s">
        <v>54</v>
      </c>
      <c r="C460" s="55"/>
      <c r="D460" s="55"/>
      <c r="E460" s="36">
        <f>ROUNDUP(E459*24/500,0)</f>
        <v>1</v>
      </c>
      <c r="F460" s="32" t="s">
        <v>55</v>
      </c>
      <c r="G460" s="171">
        <v>4.5</v>
      </c>
      <c r="H460" s="163">
        <f t="shared" ref="H460:H475" si="226">G460*E460</f>
        <v>4.5</v>
      </c>
      <c r="I460" s="162"/>
      <c r="J460" s="163"/>
      <c r="K460" s="163"/>
      <c r="L460" s="172"/>
      <c r="M460" s="162"/>
      <c r="N460" s="173"/>
      <c r="O460" s="171">
        <f t="shared" ref="O460:O475" si="227">(H460+N460)/E460</f>
        <v>4.5</v>
      </c>
      <c r="P460" s="163">
        <f t="shared" ref="P460:P475" si="228">O460*E460</f>
        <v>4.5</v>
      </c>
      <c r="Q460" s="178"/>
    </row>
    <row r="461" spans="1:17">
      <c r="A461" s="5" t="str">
        <f>IF(C461=0,"",1+MAX(A$9:A460))</f>
        <v/>
      </c>
      <c r="B461" s="54" t="s">
        <v>56</v>
      </c>
      <c r="C461" s="55"/>
      <c r="D461" s="55"/>
      <c r="E461" s="36">
        <f>ROUNDUP(E458/200,0)</f>
        <v>3</v>
      </c>
      <c r="F461" s="32" t="s">
        <v>57</v>
      </c>
      <c r="G461" s="171">
        <v>9.8000000000000007</v>
      </c>
      <c r="H461" s="163">
        <f t="shared" si="226"/>
        <v>29.400000000000002</v>
      </c>
      <c r="I461" s="162"/>
      <c r="J461" s="163"/>
      <c r="K461" s="163"/>
      <c r="L461" s="172"/>
      <c r="M461" s="162"/>
      <c r="N461" s="173"/>
      <c r="O461" s="171">
        <f t="shared" si="227"/>
        <v>9.8000000000000007</v>
      </c>
      <c r="P461" s="163">
        <f t="shared" si="228"/>
        <v>29.400000000000002</v>
      </c>
      <c r="Q461" s="178"/>
    </row>
    <row r="462" spans="1:17">
      <c r="A462" s="5" t="str">
        <f>IF(C462=0,"",1+MAX(A$9:A461))</f>
        <v/>
      </c>
      <c r="B462" s="54" t="s">
        <v>58</v>
      </c>
      <c r="C462" s="55"/>
      <c r="D462" s="55"/>
      <c r="E462" s="36">
        <f>ROUNDUP(E458*5.25/1000,0)</f>
        <v>3</v>
      </c>
      <c r="F462" s="32" t="s">
        <v>59</v>
      </c>
      <c r="G462" s="171">
        <v>4.8</v>
      </c>
      <c r="H462" s="163">
        <f t="shared" si="226"/>
        <v>14.399999999999999</v>
      </c>
      <c r="I462" s="162"/>
      <c r="J462" s="163"/>
      <c r="K462" s="163"/>
      <c r="L462" s="172"/>
      <c r="M462" s="162"/>
      <c r="N462" s="173"/>
      <c r="O462" s="171">
        <f t="shared" si="227"/>
        <v>4.8</v>
      </c>
      <c r="P462" s="163">
        <f t="shared" si="228"/>
        <v>14.399999999999999</v>
      </c>
      <c r="Q462" s="178"/>
    </row>
    <row r="463" spans="1:17" ht="16.5" thickBot="1">
      <c r="A463" s="5">
        <f>IF(C463=0,"",1+MAX(A$9:A462))</f>
        <v>216</v>
      </c>
      <c r="B463" s="54" t="s">
        <v>60</v>
      </c>
      <c r="C463" s="56">
        <f>E457*F457*2</f>
        <v>498.78</v>
      </c>
      <c r="D463" s="37">
        <v>0.05</v>
      </c>
      <c r="E463" s="36">
        <f>C463*(1+D463)</f>
        <v>523.71899999999994</v>
      </c>
      <c r="F463" s="32" t="s">
        <v>37</v>
      </c>
      <c r="G463" s="171">
        <v>0</v>
      </c>
      <c r="H463" s="163">
        <f t="shared" si="226"/>
        <v>0</v>
      </c>
      <c r="I463" s="162">
        <v>1</v>
      </c>
      <c r="J463" s="163" t="s">
        <v>42</v>
      </c>
      <c r="K463" s="163">
        <v>50</v>
      </c>
      <c r="L463" s="172">
        <v>2.1000000000000001E-2</v>
      </c>
      <c r="M463" s="162">
        <f t="shared" ref="M463:M475" si="229">L463*E463</f>
        <v>10.998099</v>
      </c>
      <c r="N463" s="173">
        <f t="shared" ref="N463:N475" si="230">M463*K463</f>
        <v>549.90494999999999</v>
      </c>
      <c r="O463" s="171">
        <f t="shared" si="227"/>
        <v>1.05</v>
      </c>
      <c r="P463" s="163">
        <f t="shared" si="228"/>
        <v>549.90494999999999</v>
      </c>
      <c r="Q463" s="178"/>
    </row>
    <row r="464" spans="1:17" ht="16.5" thickBot="1">
      <c r="A464" s="154"/>
      <c r="B464" s="155"/>
      <c r="C464" s="156"/>
      <c r="D464" s="157"/>
      <c r="E464" s="157"/>
      <c r="F464" s="158"/>
      <c r="G464" s="158"/>
      <c r="H464" s="158"/>
      <c r="I464" s="158"/>
      <c r="J464" s="159"/>
      <c r="K464" s="159"/>
      <c r="L464" s="160"/>
      <c r="M464" s="159"/>
      <c r="N464" s="157"/>
      <c r="O464" s="159"/>
      <c r="P464" s="159"/>
      <c r="Q464" s="161"/>
    </row>
    <row r="465" spans="1:17">
      <c r="A465" s="121" t="s">
        <v>182</v>
      </c>
      <c r="B465" s="133"/>
      <c r="C465" s="134"/>
      <c r="D465" s="135"/>
      <c r="E465" s="135"/>
      <c r="F465" s="136"/>
      <c r="G465" s="136"/>
      <c r="H465" s="136"/>
      <c r="I465" s="137"/>
      <c r="J465" s="138"/>
      <c r="K465" s="137" t="s">
        <v>6</v>
      </c>
      <c r="L465" s="137"/>
      <c r="M465" s="139"/>
      <c r="N465" s="138"/>
      <c r="O465" s="137"/>
      <c r="P465" s="137"/>
      <c r="Q465" s="140"/>
    </row>
    <row r="466" spans="1:17">
      <c r="A466" s="121" t="s">
        <v>183</v>
      </c>
      <c r="B466" s="141"/>
      <c r="C466" s="142"/>
      <c r="D466" s="135"/>
      <c r="E466" s="135"/>
      <c r="F466" s="136"/>
      <c r="G466" s="136"/>
      <c r="H466" s="136"/>
      <c r="I466" s="143"/>
      <c r="J466" s="138"/>
      <c r="K466" s="144" t="s">
        <v>7</v>
      </c>
      <c r="L466" s="145"/>
      <c r="M466" s="139"/>
      <c r="N466" s="138"/>
      <c r="O466" s="144"/>
      <c r="P466" s="145"/>
      <c r="Q466" s="140"/>
    </row>
    <row r="467" spans="1:17">
      <c r="A467" s="122"/>
      <c r="B467" s="133"/>
      <c r="C467" s="134"/>
      <c r="D467" s="135"/>
      <c r="E467" s="135"/>
      <c r="F467" s="136"/>
      <c r="G467" s="136"/>
      <c r="H467" s="136"/>
      <c r="I467" s="143"/>
      <c r="J467" s="138"/>
      <c r="K467" s="144" t="s">
        <v>8</v>
      </c>
      <c r="L467" s="144"/>
      <c r="M467" s="139"/>
      <c r="N467" s="138"/>
      <c r="O467" s="144"/>
      <c r="P467" s="144"/>
      <c r="Q467" s="140"/>
    </row>
    <row r="468" spans="1:17">
      <c r="A468" s="123" t="s">
        <v>205</v>
      </c>
      <c r="B468" s="146"/>
      <c r="C468" s="147"/>
      <c r="D468" s="135"/>
      <c r="E468" s="135"/>
      <c r="F468" s="136"/>
      <c r="G468" s="136"/>
      <c r="H468" s="136"/>
      <c r="I468" s="139"/>
      <c r="J468" s="138"/>
      <c r="K468" s="144" t="s">
        <v>9</v>
      </c>
      <c r="L468" s="144"/>
      <c r="M468" s="139"/>
      <c r="N468" s="138"/>
      <c r="O468" s="144"/>
      <c r="P468" s="144"/>
      <c r="Q468" s="140"/>
    </row>
    <row r="469" spans="1:17" ht="16.5" thickBot="1">
      <c r="A469" s="124"/>
      <c r="B469" s="125"/>
      <c r="C469" s="126"/>
      <c r="D469" s="127"/>
      <c r="E469" s="127"/>
      <c r="F469" s="128"/>
      <c r="G469" s="128"/>
      <c r="H469" s="128"/>
      <c r="I469" s="128"/>
      <c r="J469" s="130"/>
      <c r="K469" s="131" t="s">
        <v>0</v>
      </c>
      <c r="L469" s="132">
        <f ca="1">TODAY()</f>
        <v>46151</v>
      </c>
      <c r="M469" s="129"/>
      <c r="N469" s="130"/>
      <c r="O469" s="131"/>
      <c r="P469" s="132"/>
      <c r="Q469" s="148"/>
    </row>
    <row r="470" spans="1:17" ht="36.75" thickBot="1">
      <c r="A470" s="149" t="s">
        <v>10</v>
      </c>
      <c r="B470" s="150" t="s">
        <v>1</v>
      </c>
      <c r="C470" s="151" t="s">
        <v>11</v>
      </c>
      <c r="D470" s="151" t="s">
        <v>12</v>
      </c>
      <c r="E470" s="150" t="s">
        <v>13</v>
      </c>
      <c r="F470" s="151" t="s">
        <v>14</v>
      </c>
      <c r="G470" s="151" t="s">
        <v>24</v>
      </c>
      <c r="H470" s="150" t="s">
        <v>2</v>
      </c>
      <c r="I470" s="150" t="s">
        <v>41</v>
      </c>
      <c r="J470" s="150" t="s">
        <v>40</v>
      </c>
      <c r="K470" s="150" t="s">
        <v>34</v>
      </c>
      <c r="L470" s="152" t="s">
        <v>35</v>
      </c>
      <c r="M470" s="150" t="s">
        <v>36</v>
      </c>
      <c r="N470" s="150" t="s">
        <v>3</v>
      </c>
      <c r="O470" s="151" t="s">
        <v>15</v>
      </c>
      <c r="P470" s="151" t="s">
        <v>4</v>
      </c>
      <c r="Q470" s="153" t="s">
        <v>16</v>
      </c>
    </row>
    <row r="471" spans="1:17" ht="16.5" thickBot="1">
      <c r="A471" s="109"/>
      <c r="B471" s="110" t="s">
        <v>17</v>
      </c>
      <c r="C471" s="111"/>
      <c r="D471" s="111"/>
      <c r="E471" s="111"/>
      <c r="F471" s="111"/>
      <c r="G471" s="111"/>
      <c r="H471" s="111"/>
      <c r="I471" s="111"/>
      <c r="J471" s="111"/>
      <c r="K471" s="111"/>
      <c r="L471" s="111"/>
      <c r="M471" s="111"/>
      <c r="N471" s="111"/>
      <c r="O471" s="111"/>
      <c r="P471" s="111"/>
      <c r="Q471" s="112"/>
    </row>
    <row r="472" spans="1:17" ht="31.5">
      <c r="A472" s="5">
        <f>IF(C472=0,"",1+MAX(A$9:A463))</f>
        <v>217</v>
      </c>
      <c r="B472" s="53" t="s">
        <v>61</v>
      </c>
      <c r="C472" s="56">
        <f>ROUNDUP(E457/1.33+1,0)</f>
        <v>14</v>
      </c>
      <c r="D472" s="37">
        <v>0.05</v>
      </c>
      <c r="E472" s="36">
        <f>C472*(1+D472)</f>
        <v>14.700000000000001</v>
      </c>
      <c r="F472" s="32" t="s">
        <v>43</v>
      </c>
      <c r="G472" s="171">
        <f>1.5*F457</f>
        <v>22.004999999999999</v>
      </c>
      <c r="H472" s="163">
        <f t="shared" si="226"/>
        <v>323.4735</v>
      </c>
      <c r="I472" s="162">
        <v>1</v>
      </c>
      <c r="J472" s="163" t="s">
        <v>42</v>
      </c>
      <c r="K472" s="163">
        <v>50</v>
      </c>
      <c r="L472" s="172">
        <v>0.23</v>
      </c>
      <c r="M472" s="162">
        <f t="shared" si="229"/>
        <v>3.3810000000000002</v>
      </c>
      <c r="N472" s="173">
        <f t="shared" si="230"/>
        <v>169.05</v>
      </c>
      <c r="O472" s="171">
        <f t="shared" si="227"/>
        <v>33.504999999999995</v>
      </c>
      <c r="P472" s="163">
        <f t="shared" si="228"/>
        <v>492.52349999999996</v>
      </c>
      <c r="Q472" s="178"/>
    </row>
    <row r="473" spans="1:17">
      <c r="A473" s="5">
        <f>IF(C473=0,"",1+MAX(A$9:A472))</f>
        <v>218</v>
      </c>
      <c r="B473" s="53" t="s">
        <v>62</v>
      </c>
      <c r="C473" s="56">
        <f>E457*2</f>
        <v>34</v>
      </c>
      <c r="D473" s="37">
        <v>0.05</v>
      </c>
      <c r="E473" s="36">
        <f t="shared" ref="E473:E475" si="231">C473*(1+D473)</f>
        <v>35.700000000000003</v>
      </c>
      <c r="F473" s="32" t="s">
        <v>38</v>
      </c>
      <c r="G473" s="171">
        <v>1.5</v>
      </c>
      <c r="H473" s="163">
        <f t="shared" si="226"/>
        <v>53.550000000000004</v>
      </c>
      <c r="I473" s="162">
        <v>1</v>
      </c>
      <c r="J473" s="163" t="s">
        <v>42</v>
      </c>
      <c r="K473" s="163">
        <v>50</v>
      </c>
      <c r="L473" s="172">
        <v>0</v>
      </c>
      <c r="M473" s="162">
        <f t="shared" si="229"/>
        <v>0</v>
      </c>
      <c r="N473" s="173">
        <f t="shared" si="230"/>
        <v>0</v>
      </c>
      <c r="O473" s="171">
        <f t="shared" si="227"/>
        <v>1.5</v>
      </c>
      <c r="P473" s="163">
        <f t="shared" si="228"/>
        <v>53.550000000000004</v>
      </c>
      <c r="Q473" s="178"/>
    </row>
    <row r="474" spans="1:17">
      <c r="A474" s="5">
        <f>IF(C474=0,"",1+MAX(A$9:A473))</f>
        <v>219</v>
      </c>
      <c r="B474" s="53" t="s">
        <v>194</v>
      </c>
      <c r="C474" s="56">
        <f>E457*F457</f>
        <v>249.39</v>
      </c>
      <c r="D474" s="37">
        <v>0.05</v>
      </c>
      <c r="E474" s="36">
        <f t="shared" si="231"/>
        <v>261.85949999999997</v>
      </c>
      <c r="F474" s="32" t="s">
        <v>37</v>
      </c>
      <c r="G474" s="171">
        <v>0.85</v>
      </c>
      <c r="H474" s="163">
        <f t="shared" si="226"/>
        <v>222.58057499999995</v>
      </c>
      <c r="I474" s="162">
        <v>1</v>
      </c>
      <c r="J474" s="163" t="s">
        <v>42</v>
      </c>
      <c r="K474" s="163">
        <v>50</v>
      </c>
      <c r="L474" s="172">
        <v>1.0999999999999999E-2</v>
      </c>
      <c r="M474" s="162">
        <f t="shared" si="229"/>
        <v>2.8804544999999995</v>
      </c>
      <c r="N474" s="173">
        <f t="shared" si="230"/>
        <v>144.02272499999998</v>
      </c>
      <c r="O474" s="171">
        <f t="shared" si="227"/>
        <v>1.4</v>
      </c>
      <c r="P474" s="163">
        <f t="shared" si="228"/>
        <v>366.60329999999993</v>
      </c>
      <c r="Q474" s="178"/>
    </row>
    <row r="475" spans="1:17">
      <c r="A475" s="5">
        <f>IF(C475=0,"",1+MAX(A$9:A474))</f>
        <v>220</v>
      </c>
      <c r="B475" s="53" t="s">
        <v>63</v>
      </c>
      <c r="C475" s="56">
        <f>E457*4</f>
        <v>68</v>
      </c>
      <c r="D475" s="37">
        <v>0.05</v>
      </c>
      <c r="E475" s="36">
        <f t="shared" si="231"/>
        <v>71.400000000000006</v>
      </c>
      <c r="F475" s="32" t="s">
        <v>38</v>
      </c>
      <c r="G475" s="171">
        <v>0.3</v>
      </c>
      <c r="H475" s="163">
        <f t="shared" si="226"/>
        <v>21.42</v>
      </c>
      <c r="I475" s="162">
        <v>1</v>
      </c>
      <c r="J475" s="163" t="s">
        <v>42</v>
      </c>
      <c r="K475" s="163">
        <v>50</v>
      </c>
      <c r="L475" s="172">
        <v>8.0000000000000002E-3</v>
      </c>
      <c r="M475" s="162">
        <f t="shared" si="229"/>
        <v>0.57120000000000004</v>
      </c>
      <c r="N475" s="173">
        <f t="shared" si="230"/>
        <v>28.560000000000002</v>
      </c>
      <c r="O475" s="171">
        <f t="shared" si="227"/>
        <v>0.7</v>
      </c>
      <c r="P475" s="163">
        <f t="shared" si="228"/>
        <v>49.980000000000004</v>
      </c>
      <c r="Q475" s="178"/>
    </row>
    <row r="476" spans="1:17">
      <c r="A476" s="5" t="str">
        <f>IF(C476=0,"",1+MAX(A$9:A475))</f>
        <v/>
      </c>
      <c r="B476" s="41" t="s">
        <v>119</v>
      </c>
      <c r="C476" s="32"/>
      <c r="D476" s="32"/>
      <c r="E476" s="42">
        <v>15</v>
      </c>
      <c r="F476" s="42">
        <v>14.67</v>
      </c>
      <c r="G476" s="171"/>
      <c r="H476" s="163"/>
      <c r="I476" s="162"/>
      <c r="J476" s="163"/>
      <c r="K476" s="163"/>
      <c r="L476" s="172"/>
      <c r="M476" s="162"/>
      <c r="N476" s="173"/>
      <c r="O476" s="171"/>
      <c r="P476" s="163"/>
      <c r="Q476" s="178"/>
    </row>
    <row r="477" spans="1:17">
      <c r="A477" s="5">
        <f>IF(C477=0,"",1+MAX(A$9:A476))</f>
        <v>221</v>
      </c>
      <c r="B477" s="53" t="s">
        <v>64</v>
      </c>
      <c r="C477" s="35">
        <f>E476*F476</f>
        <v>220.05</v>
      </c>
      <c r="D477" s="37">
        <v>0.05</v>
      </c>
      <c r="E477" s="36">
        <f>C477*(1+D477)</f>
        <v>231.05250000000001</v>
      </c>
      <c r="F477" s="32" t="s">
        <v>37</v>
      </c>
      <c r="G477" s="171">
        <v>0.56999999999999995</v>
      </c>
      <c r="H477" s="163">
        <f>G477*E477</f>
        <v>131.69992500000001</v>
      </c>
      <c r="I477" s="162">
        <v>2</v>
      </c>
      <c r="J477" s="163" t="s">
        <v>51</v>
      </c>
      <c r="K477" s="163">
        <v>50</v>
      </c>
      <c r="L477" s="172">
        <v>1.4E-2</v>
      </c>
      <c r="M477" s="162">
        <f>L477*E477</f>
        <v>3.2347350000000001</v>
      </c>
      <c r="N477" s="173">
        <f>M477*K477</f>
        <v>161.73675</v>
      </c>
      <c r="O477" s="171">
        <f>(H477+N477)/E477</f>
        <v>1.27</v>
      </c>
      <c r="P477" s="163">
        <f>O477*E477</f>
        <v>293.43667500000004</v>
      </c>
      <c r="Q477" s="178"/>
    </row>
    <row r="478" spans="1:17">
      <c r="A478" s="5" t="str">
        <f>IF(C478=0,"",1+MAX(A$9:A477))</f>
        <v/>
      </c>
      <c r="B478" s="54" t="s">
        <v>52</v>
      </c>
      <c r="C478" s="55"/>
      <c r="D478" s="55"/>
      <c r="E478" s="36">
        <f>ROUNDUP(E477/32,0)</f>
        <v>8</v>
      </c>
      <c r="F478" s="32" t="s">
        <v>53</v>
      </c>
      <c r="G478" s="171"/>
      <c r="H478" s="163"/>
      <c r="I478" s="162"/>
      <c r="J478" s="163"/>
      <c r="K478" s="163"/>
      <c r="L478" s="172"/>
      <c r="M478" s="162"/>
      <c r="N478" s="173"/>
      <c r="O478" s="171"/>
      <c r="P478" s="163"/>
      <c r="Q478" s="178"/>
    </row>
    <row r="479" spans="1:17" ht="16.5" customHeight="1">
      <c r="A479" s="5" t="str">
        <f>IF(C479=0,"",1+MAX(A$9:A478))</f>
        <v/>
      </c>
      <c r="B479" s="54" t="s">
        <v>54</v>
      </c>
      <c r="C479" s="55"/>
      <c r="D479" s="55"/>
      <c r="E479" s="36">
        <f>ROUNDUP(E478*24/500,0)</f>
        <v>1</v>
      </c>
      <c r="F479" s="32" t="s">
        <v>55</v>
      </c>
      <c r="G479" s="171">
        <v>4.5</v>
      </c>
      <c r="H479" s="163">
        <f t="shared" ref="H479:H486" si="232">G479*E479</f>
        <v>4.5</v>
      </c>
      <c r="I479" s="162"/>
      <c r="J479" s="163"/>
      <c r="K479" s="163"/>
      <c r="L479" s="172"/>
      <c r="M479" s="162"/>
      <c r="N479" s="173"/>
      <c r="O479" s="171">
        <f t="shared" ref="O479:O486" si="233">(H479+N479)/E479</f>
        <v>4.5</v>
      </c>
      <c r="P479" s="163">
        <f t="shared" ref="P479:P486" si="234">O479*E479</f>
        <v>4.5</v>
      </c>
      <c r="Q479" s="178"/>
    </row>
    <row r="480" spans="1:17">
      <c r="A480" s="5" t="str">
        <f>IF(C480=0,"",1+MAX(A$9:A479))</f>
        <v/>
      </c>
      <c r="B480" s="54" t="s">
        <v>56</v>
      </c>
      <c r="C480" s="55"/>
      <c r="D480" s="55"/>
      <c r="E480" s="36">
        <f>ROUNDUP(E477/200,0)</f>
        <v>2</v>
      </c>
      <c r="F480" s="32" t="s">
        <v>57</v>
      </c>
      <c r="G480" s="171">
        <v>9.8000000000000007</v>
      </c>
      <c r="H480" s="163">
        <f t="shared" si="232"/>
        <v>19.600000000000001</v>
      </c>
      <c r="I480" s="162"/>
      <c r="J480" s="163"/>
      <c r="K480" s="163"/>
      <c r="L480" s="172"/>
      <c r="M480" s="162"/>
      <c r="N480" s="173"/>
      <c r="O480" s="171">
        <f t="shared" si="233"/>
        <v>9.8000000000000007</v>
      </c>
      <c r="P480" s="163">
        <f t="shared" si="234"/>
        <v>19.600000000000001</v>
      </c>
      <c r="Q480" s="178"/>
    </row>
    <row r="481" spans="1:17">
      <c r="A481" s="5" t="str">
        <f>IF(C481=0,"",1+MAX(A$9:A480))</f>
        <v/>
      </c>
      <c r="B481" s="54" t="s">
        <v>58</v>
      </c>
      <c r="C481" s="55"/>
      <c r="D481" s="55"/>
      <c r="E481" s="36">
        <f>ROUNDUP(E477*5.25/1000,0)</f>
        <v>2</v>
      </c>
      <c r="F481" s="32" t="s">
        <v>59</v>
      </c>
      <c r="G481" s="171">
        <v>4.8</v>
      </c>
      <c r="H481" s="163">
        <f t="shared" si="232"/>
        <v>9.6</v>
      </c>
      <c r="I481" s="162"/>
      <c r="J481" s="163"/>
      <c r="K481" s="163"/>
      <c r="L481" s="172"/>
      <c r="M481" s="162"/>
      <c r="N481" s="173"/>
      <c r="O481" s="171">
        <f t="shared" si="233"/>
        <v>4.8</v>
      </c>
      <c r="P481" s="163">
        <f t="shared" si="234"/>
        <v>9.6</v>
      </c>
      <c r="Q481" s="178"/>
    </row>
    <row r="482" spans="1:17">
      <c r="A482" s="5">
        <f>IF(C482=0,"",1+MAX(A$9:A481))</f>
        <v>222</v>
      </c>
      <c r="B482" s="54" t="s">
        <v>60</v>
      </c>
      <c r="C482" s="56">
        <f>E476*F476</f>
        <v>220.05</v>
      </c>
      <c r="D482" s="37">
        <v>0.05</v>
      </c>
      <c r="E482" s="36">
        <f t="shared" ref="E482" si="235">C482*(1+D482)</f>
        <v>231.05250000000001</v>
      </c>
      <c r="F482" s="32" t="s">
        <v>37</v>
      </c>
      <c r="G482" s="171">
        <v>0</v>
      </c>
      <c r="H482" s="163">
        <f t="shared" si="232"/>
        <v>0</v>
      </c>
      <c r="I482" s="162">
        <v>1</v>
      </c>
      <c r="J482" s="163" t="s">
        <v>42</v>
      </c>
      <c r="K482" s="163">
        <v>50</v>
      </c>
      <c r="L482" s="172">
        <v>2.1000000000000001E-2</v>
      </c>
      <c r="M482" s="162">
        <f t="shared" ref="M482:M486" si="236">L482*E482</f>
        <v>4.8521025000000009</v>
      </c>
      <c r="N482" s="173">
        <f t="shared" ref="N482:N486" si="237">M482*K482</f>
        <v>242.60512500000004</v>
      </c>
      <c r="O482" s="171">
        <f t="shared" si="233"/>
        <v>1.05</v>
      </c>
      <c r="P482" s="163">
        <f t="shared" si="234"/>
        <v>242.60512500000002</v>
      </c>
      <c r="Q482" s="178"/>
    </row>
    <row r="483" spans="1:17" ht="31.5">
      <c r="A483" s="5">
        <f>IF(C483=0,"",1+MAX(A$9:A482))</f>
        <v>223</v>
      </c>
      <c r="B483" s="53" t="s">
        <v>69</v>
      </c>
      <c r="C483" s="56">
        <f>ROUNDUP(E476/1.33+1,0)</f>
        <v>13</v>
      </c>
      <c r="D483" s="37">
        <v>0.05</v>
      </c>
      <c r="E483" s="36">
        <f>C483*(1+D483)</f>
        <v>13.65</v>
      </c>
      <c r="F483" s="32" t="s">
        <v>43</v>
      </c>
      <c r="G483" s="171">
        <f>0.92*F476</f>
        <v>13.496400000000001</v>
      </c>
      <c r="H483" s="163">
        <f t="shared" si="232"/>
        <v>184.22586000000001</v>
      </c>
      <c r="I483" s="162">
        <v>1</v>
      </c>
      <c r="J483" s="163" t="s">
        <v>42</v>
      </c>
      <c r="K483" s="163">
        <v>50</v>
      </c>
      <c r="L483" s="172">
        <v>0.23</v>
      </c>
      <c r="M483" s="162">
        <f t="shared" si="236"/>
        <v>3.1395000000000004</v>
      </c>
      <c r="N483" s="173">
        <f t="shared" si="237"/>
        <v>156.97500000000002</v>
      </c>
      <c r="O483" s="171">
        <f t="shared" si="233"/>
        <v>24.996400000000001</v>
      </c>
      <c r="P483" s="163">
        <f t="shared" si="234"/>
        <v>341.20086000000003</v>
      </c>
      <c r="Q483" s="178"/>
    </row>
    <row r="484" spans="1:17">
      <c r="A484" s="5">
        <f>IF(C484=0,"",1+MAX(A$9:A483))</f>
        <v>224</v>
      </c>
      <c r="B484" s="53" t="s">
        <v>70</v>
      </c>
      <c r="C484" s="56">
        <f>E476*2</f>
        <v>30</v>
      </c>
      <c r="D484" s="37">
        <v>0.05</v>
      </c>
      <c r="E484" s="36">
        <f t="shared" ref="E484:E486" si="238">C484*(1+D484)</f>
        <v>31.5</v>
      </c>
      <c r="F484" s="32" t="s">
        <v>38</v>
      </c>
      <c r="G484" s="171">
        <v>0.92</v>
      </c>
      <c r="H484" s="163">
        <f t="shared" si="232"/>
        <v>28.98</v>
      </c>
      <c r="I484" s="162">
        <v>1</v>
      </c>
      <c r="J484" s="163" t="s">
        <v>42</v>
      </c>
      <c r="K484" s="163">
        <v>50</v>
      </c>
      <c r="L484" s="172">
        <v>0</v>
      </c>
      <c r="M484" s="162">
        <f t="shared" si="236"/>
        <v>0</v>
      </c>
      <c r="N484" s="173">
        <f t="shared" si="237"/>
        <v>0</v>
      </c>
      <c r="O484" s="171">
        <f t="shared" si="233"/>
        <v>0.92</v>
      </c>
      <c r="P484" s="163">
        <f t="shared" si="234"/>
        <v>28.98</v>
      </c>
      <c r="Q484" s="178"/>
    </row>
    <row r="485" spans="1:17">
      <c r="A485" s="5">
        <f>IF(C485=0,"",1+MAX(A$9:A484))</f>
        <v>225</v>
      </c>
      <c r="B485" s="53" t="s">
        <v>195</v>
      </c>
      <c r="C485" s="56">
        <f>E476*F476*2</f>
        <v>440.1</v>
      </c>
      <c r="D485" s="37">
        <v>0.05</v>
      </c>
      <c r="E485" s="36">
        <f t="shared" si="238"/>
        <v>462.10500000000002</v>
      </c>
      <c r="F485" s="32" t="s">
        <v>37</v>
      </c>
      <c r="G485" s="171">
        <v>0.82</v>
      </c>
      <c r="H485" s="163">
        <f t="shared" si="232"/>
        <v>378.92610000000002</v>
      </c>
      <c r="I485" s="162">
        <v>1</v>
      </c>
      <c r="J485" s="163" t="s">
        <v>42</v>
      </c>
      <c r="K485" s="163">
        <v>50</v>
      </c>
      <c r="L485" s="172">
        <v>1.0999999999999999E-2</v>
      </c>
      <c r="M485" s="162">
        <f t="shared" si="236"/>
        <v>5.0831549999999996</v>
      </c>
      <c r="N485" s="173">
        <f t="shared" si="237"/>
        <v>254.15774999999999</v>
      </c>
      <c r="O485" s="171">
        <f t="shared" si="233"/>
        <v>1.3699999999999999</v>
      </c>
      <c r="P485" s="163">
        <f t="shared" si="234"/>
        <v>633.08384999999998</v>
      </c>
      <c r="Q485" s="178"/>
    </row>
    <row r="486" spans="1:17">
      <c r="A486" s="5">
        <f>IF(C486=0,"",1+MAX(A$9:A485))</f>
        <v>226</v>
      </c>
      <c r="B486" s="53" t="s">
        <v>63</v>
      </c>
      <c r="C486" s="56">
        <f>E476*2</f>
        <v>30</v>
      </c>
      <c r="D486" s="37">
        <v>0.05</v>
      </c>
      <c r="E486" s="36">
        <f t="shared" si="238"/>
        <v>31.5</v>
      </c>
      <c r="F486" s="32" t="s">
        <v>38</v>
      </c>
      <c r="G486" s="171">
        <v>0.3</v>
      </c>
      <c r="H486" s="163">
        <f t="shared" si="232"/>
        <v>9.4499999999999993</v>
      </c>
      <c r="I486" s="162">
        <v>1</v>
      </c>
      <c r="J486" s="163" t="s">
        <v>42</v>
      </c>
      <c r="K486" s="163">
        <v>50</v>
      </c>
      <c r="L486" s="172">
        <v>8.0000000000000002E-3</v>
      </c>
      <c r="M486" s="162">
        <f t="shared" si="236"/>
        <v>0.252</v>
      </c>
      <c r="N486" s="173">
        <f t="shared" si="237"/>
        <v>12.6</v>
      </c>
      <c r="O486" s="171">
        <f t="shared" si="233"/>
        <v>0.7</v>
      </c>
      <c r="P486" s="163">
        <f t="shared" si="234"/>
        <v>22.049999999999997</v>
      </c>
      <c r="Q486" s="178"/>
    </row>
    <row r="487" spans="1:17">
      <c r="A487" s="5" t="str">
        <f>IF(C487=0,"",1+MAX(A$9:A486))</f>
        <v/>
      </c>
      <c r="B487" s="41" t="s">
        <v>120</v>
      </c>
      <c r="C487" s="32"/>
      <c r="D487" s="32"/>
      <c r="E487" s="42">
        <v>15</v>
      </c>
      <c r="F487" s="42">
        <v>13.5</v>
      </c>
      <c r="G487" s="171"/>
      <c r="H487" s="163"/>
      <c r="I487" s="162"/>
      <c r="J487" s="163"/>
      <c r="K487" s="163"/>
      <c r="L487" s="172"/>
      <c r="M487" s="162"/>
      <c r="N487" s="173"/>
      <c r="O487" s="171"/>
      <c r="P487" s="163"/>
      <c r="Q487" s="178"/>
    </row>
    <row r="488" spans="1:17">
      <c r="A488" s="5">
        <f>IF(C488=0,"",1+MAX(A$9:A487))</f>
        <v>227</v>
      </c>
      <c r="B488" s="53" t="s">
        <v>160</v>
      </c>
      <c r="C488" s="35">
        <f>E487*F487*2</f>
        <v>405</v>
      </c>
      <c r="D488" s="37">
        <v>0.05</v>
      </c>
      <c r="E488" s="36">
        <f>C488*(1+D488)</f>
        <v>425.25</v>
      </c>
      <c r="F488" s="32" t="s">
        <v>37</v>
      </c>
      <c r="G488" s="171">
        <v>0.56999999999999995</v>
      </c>
      <c r="H488" s="163">
        <f>G488*E488</f>
        <v>242.39249999999998</v>
      </c>
      <c r="I488" s="162">
        <v>2</v>
      </c>
      <c r="J488" s="163" t="s">
        <v>51</v>
      </c>
      <c r="K488" s="163">
        <v>50</v>
      </c>
      <c r="L488" s="172">
        <v>1.4E-2</v>
      </c>
      <c r="M488" s="162">
        <f>L488*E488</f>
        <v>5.9535</v>
      </c>
      <c r="N488" s="173">
        <f>M488*K488</f>
        <v>297.67500000000001</v>
      </c>
      <c r="O488" s="171">
        <f>(H488+N488)/E488</f>
        <v>1.27</v>
      </c>
      <c r="P488" s="163">
        <f>O488*E488</f>
        <v>540.0675</v>
      </c>
      <c r="Q488" s="178"/>
    </row>
    <row r="489" spans="1:17">
      <c r="A489" s="5" t="str">
        <f>IF(C489=0,"",1+MAX(A$9:A488))</f>
        <v/>
      </c>
      <c r="B489" s="54" t="s">
        <v>52</v>
      </c>
      <c r="C489" s="55"/>
      <c r="D489" s="55"/>
      <c r="E489" s="36">
        <f>ROUNDUP(E488/32,0)</f>
        <v>14</v>
      </c>
      <c r="F489" s="32" t="s">
        <v>53</v>
      </c>
      <c r="G489" s="171"/>
      <c r="H489" s="163"/>
      <c r="I489" s="162"/>
      <c r="J489" s="163"/>
      <c r="K489" s="163"/>
      <c r="L489" s="172"/>
      <c r="M489" s="162"/>
      <c r="N489" s="173"/>
      <c r="O489" s="171"/>
      <c r="P489" s="163"/>
      <c r="Q489" s="178"/>
    </row>
    <row r="490" spans="1:17" ht="16.5" customHeight="1">
      <c r="A490" s="5" t="str">
        <f>IF(C490=0,"",1+MAX(A$9:A489))</f>
        <v/>
      </c>
      <c r="B490" s="54" t="s">
        <v>54</v>
      </c>
      <c r="C490" s="55"/>
      <c r="D490" s="55"/>
      <c r="E490" s="36">
        <f>ROUNDUP(E489*24/500,0)</f>
        <v>1</v>
      </c>
      <c r="F490" s="32" t="s">
        <v>55</v>
      </c>
      <c r="G490" s="171">
        <v>4.5</v>
      </c>
      <c r="H490" s="163">
        <f t="shared" ref="H490:H500" si="239">G490*E490</f>
        <v>4.5</v>
      </c>
      <c r="I490" s="162"/>
      <c r="J490" s="163"/>
      <c r="K490" s="163"/>
      <c r="L490" s="172"/>
      <c r="M490" s="162"/>
      <c r="N490" s="173"/>
      <c r="O490" s="171">
        <f t="shared" ref="O490:O500" si="240">(H490+N490)/E490</f>
        <v>4.5</v>
      </c>
      <c r="P490" s="163">
        <f t="shared" ref="P490:P500" si="241">O490*E490</f>
        <v>4.5</v>
      </c>
      <c r="Q490" s="178"/>
    </row>
    <row r="491" spans="1:17">
      <c r="A491" s="5" t="str">
        <f>IF(C491=0,"",1+MAX(A$9:A490))</f>
        <v/>
      </c>
      <c r="B491" s="54" t="s">
        <v>56</v>
      </c>
      <c r="C491" s="55"/>
      <c r="D491" s="55"/>
      <c r="E491" s="36">
        <f>ROUNDUP(E488/200,0)</f>
        <v>3</v>
      </c>
      <c r="F491" s="32" t="s">
        <v>57</v>
      </c>
      <c r="G491" s="171">
        <v>9.8000000000000007</v>
      </c>
      <c r="H491" s="163">
        <f t="shared" si="239"/>
        <v>29.400000000000002</v>
      </c>
      <c r="I491" s="162"/>
      <c r="J491" s="163"/>
      <c r="K491" s="163"/>
      <c r="L491" s="172"/>
      <c r="M491" s="162"/>
      <c r="N491" s="173"/>
      <c r="O491" s="171">
        <f t="shared" si="240"/>
        <v>9.8000000000000007</v>
      </c>
      <c r="P491" s="163">
        <f t="shared" si="241"/>
        <v>29.400000000000002</v>
      </c>
      <c r="Q491" s="178"/>
    </row>
    <row r="492" spans="1:17">
      <c r="A492" s="5" t="str">
        <f>IF(C492=0,"",1+MAX(A$9:A491))</f>
        <v/>
      </c>
      <c r="B492" s="54" t="s">
        <v>58</v>
      </c>
      <c r="C492" s="55"/>
      <c r="D492" s="55"/>
      <c r="E492" s="36">
        <f>ROUNDUP(E488*5.25/1000,0)</f>
        <v>3</v>
      </c>
      <c r="F492" s="32" t="s">
        <v>59</v>
      </c>
      <c r="G492" s="171">
        <v>4.8</v>
      </c>
      <c r="H492" s="163">
        <f t="shared" si="239"/>
        <v>14.399999999999999</v>
      </c>
      <c r="I492" s="162"/>
      <c r="J492" s="163"/>
      <c r="K492" s="163"/>
      <c r="L492" s="172"/>
      <c r="M492" s="162"/>
      <c r="N492" s="173"/>
      <c r="O492" s="171">
        <f t="shared" si="240"/>
        <v>4.8</v>
      </c>
      <c r="P492" s="163">
        <f t="shared" si="241"/>
        <v>14.399999999999999</v>
      </c>
      <c r="Q492" s="178"/>
    </row>
    <row r="493" spans="1:17">
      <c r="A493" s="5">
        <f>IF(C493=0,"",1+MAX(A$9:A492))</f>
        <v>228</v>
      </c>
      <c r="B493" s="54" t="s">
        <v>60</v>
      </c>
      <c r="C493" s="56">
        <f>E487*F487*2</f>
        <v>405</v>
      </c>
      <c r="D493" s="37">
        <v>0.05</v>
      </c>
      <c r="E493" s="36">
        <f>C493*(1+D493)</f>
        <v>425.25</v>
      </c>
      <c r="F493" s="32" t="s">
        <v>37</v>
      </c>
      <c r="G493" s="171">
        <v>0</v>
      </c>
      <c r="H493" s="163">
        <f t="shared" si="239"/>
        <v>0</v>
      </c>
      <c r="I493" s="162">
        <v>1</v>
      </c>
      <c r="J493" s="163" t="s">
        <v>42</v>
      </c>
      <c r="K493" s="163">
        <v>50</v>
      </c>
      <c r="L493" s="172">
        <v>2.1000000000000001E-2</v>
      </c>
      <c r="M493" s="162">
        <f t="shared" ref="M493:M500" si="242">L493*E493</f>
        <v>8.9302500000000009</v>
      </c>
      <c r="N493" s="173">
        <f t="shared" ref="N493:N500" si="243">M493*K493</f>
        <v>446.51250000000005</v>
      </c>
      <c r="O493" s="171">
        <f t="shared" si="240"/>
        <v>1.05</v>
      </c>
      <c r="P493" s="163">
        <f t="shared" si="241"/>
        <v>446.51250000000005</v>
      </c>
      <c r="Q493" s="178"/>
    </row>
    <row r="494" spans="1:17" ht="31.5">
      <c r="A494" s="5">
        <f>IF(C494=0,"",1+MAX(A$9:A493))</f>
        <v>229</v>
      </c>
      <c r="B494" s="58" t="s">
        <v>184</v>
      </c>
      <c r="C494" s="56">
        <f>ROUNDUP(E487/1.33+1,0)</f>
        <v>13</v>
      </c>
      <c r="D494" s="37">
        <v>0.05</v>
      </c>
      <c r="E494" s="36">
        <f>C494*(1+D494)</f>
        <v>13.65</v>
      </c>
      <c r="F494" s="32" t="s">
        <v>43</v>
      </c>
      <c r="G494" s="171">
        <f>4.2*F487</f>
        <v>56.7</v>
      </c>
      <c r="H494" s="163">
        <f t="shared" ref="H494:H495" si="244">G494*E494</f>
        <v>773.95500000000004</v>
      </c>
      <c r="I494" s="162">
        <v>1</v>
      </c>
      <c r="J494" s="163" t="s">
        <v>42</v>
      </c>
      <c r="K494" s="163">
        <v>50</v>
      </c>
      <c r="L494" s="172">
        <v>0.23</v>
      </c>
      <c r="M494" s="162">
        <f t="shared" ref="M494:M495" si="245">L494*E494</f>
        <v>3.1395000000000004</v>
      </c>
      <c r="N494" s="173">
        <f t="shared" ref="N494:N495" si="246">M494*K494</f>
        <v>156.97500000000002</v>
      </c>
      <c r="O494" s="171">
        <f t="shared" ref="O494:O495" si="247">(H494+N494)/E494</f>
        <v>68.2</v>
      </c>
      <c r="P494" s="163">
        <f t="shared" ref="P494:P495" si="248">O494*E494</f>
        <v>930.93000000000006</v>
      </c>
      <c r="Q494" s="178"/>
    </row>
    <row r="495" spans="1:17">
      <c r="A495" s="5">
        <f>IF(C495=0,"",1+MAX(A$9:A494))</f>
        <v>230</v>
      </c>
      <c r="B495" s="58" t="s">
        <v>185</v>
      </c>
      <c r="C495" s="56">
        <f>E487*2</f>
        <v>30</v>
      </c>
      <c r="D495" s="37">
        <v>0.05</v>
      </c>
      <c r="E495" s="36">
        <f>C495*(1+D495)</f>
        <v>31.5</v>
      </c>
      <c r="F495" s="32" t="s">
        <v>38</v>
      </c>
      <c r="G495" s="171">
        <v>4.2</v>
      </c>
      <c r="H495" s="163">
        <f t="shared" si="244"/>
        <v>132.30000000000001</v>
      </c>
      <c r="I495" s="162">
        <v>1</v>
      </c>
      <c r="J495" s="163" t="s">
        <v>42</v>
      </c>
      <c r="K495" s="163">
        <v>50</v>
      </c>
      <c r="L495" s="172">
        <v>0</v>
      </c>
      <c r="M495" s="162">
        <f t="shared" si="245"/>
        <v>0</v>
      </c>
      <c r="N495" s="173">
        <f t="shared" si="246"/>
        <v>0</v>
      </c>
      <c r="O495" s="171">
        <f t="shared" si="247"/>
        <v>4.2</v>
      </c>
      <c r="P495" s="163">
        <f t="shared" si="248"/>
        <v>132.30000000000001</v>
      </c>
      <c r="Q495" s="178"/>
    </row>
    <row r="496" spans="1:17" ht="31.5">
      <c r="A496" s="5">
        <f>IF(C496=0,"",1+MAX(A$9:A495))</f>
        <v>231</v>
      </c>
      <c r="B496" s="53" t="s">
        <v>186</v>
      </c>
      <c r="C496" s="56">
        <f>ROUNDUP(E487/1.33+1,0)</f>
        <v>13</v>
      </c>
      <c r="D496" s="37">
        <v>0.05</v>
      </c>
      <c r="E496" s="36">
        <f>C496*(1+D496)</f>
        <v>13.65</v>
      </c>
      <c r="F496" s="32" t="s">
        <v>43</v>
      </c>
      <c r="G496" s="171">
        <f>1.9*F487</f>
        <v>25.65</v>
      </c>
      <c r="H496" s="163">
        <f t="shared" si="239"/>
        <v>350.1225</v>
      </c>
      <c r="I496" s="162">
        <v>1</v>
      </c>
      <c r="J496" s="163" t="s">
        <v>42</v>
      </c>
      <c r="K496" s="163">
        <v>50</v>
      </c>
      <c r="L496" s="172">
        <v>0.23</v>
      </c>
      <c r="M496" s="162">
        <f t="shared" si="242"/>
        <v>3.1395000000000004</v>
      </c>
      <c r="N496" s="173">
        <f t="shared" si="243"/>
        <v>156.97500000000002</v>
      </c>
      <c r="O496" s="171">
        <f t="shared" si="240"/>
        <v>37.15</v>
      </c>
      <c r="P496" s="163">
        <f t="shared" si="241"/>
        <v>507.09749999999997</v>
      </c>
      <c r="Q496" s="178"/>
    </row>
    <row r="497" spans="1:17" ht="15" customHeight="1">
      <c r="A497" s="5">
        <f>IF(C497=0,"",1+MAX(A$9:A496))</f>
        <v>232</v>
      </c>
      <c r="B497" s="53" t="s">
        <v>187</v>
      </c>
      <c r="C497" s="56">
        <f>E487*2</f>
        <v>30</v>
      </c>
      <c r="D497" s="37">
        <v>0.05</v>
      </c>
      <c r="E497" s="36">
        <f t="shared" ref="E497:E500" si="249">C497*(1+D497)</f>
        <v>31.5</v>
      </c>
      <c r="F497" s="32" t="s">
        <v>38</v>
      </c>
      <c r="G497" s="171">
        <v>1.9</v>
      </c>
      <c r="H497" s="163">
        <f t="shared" si="239"/>
        <v>59.849999999999994</v>
      </c>
      <c r="I497" s="162">
        <v>1</v>
      </c>
      <c r="J497" s="163" t="s">
        <v>42</v>
      </c>
      <c r="K497" s="163">
        <v>50</v>
      </c>
      <c r="L497" s="172">
        <v>0</v>
      </c>
      <c r="M497" s="162">
        <f t="shared" si="242"/>
        <v>0</v>
      </c>
      <c r="N497" s="173">
        <f t="shared" si="243"/>
        <v>0</v>
      </c>
      <c r="O497" s="171">
        <f t="shared" si="240"/>
        <v>1.9</v>
      </c>
      <c r="P497" s="163">
        <f t="shared" si="241"/>
        <v>59.849999999999994</v>
      </c>
      <c r="Q497" s="178"/>
    </row>
    <row r="498" spans="1:17">
      <c r="A498" s="5">
        <f>IF(C498=0,"",1+MAX(A$9:A497))</f>
        <v>233</v>
      </c>
      <c r="B498" s="53" t="s">
        <v>196</v>
      </c>
      <c r="C498" s="57">
        <f>E487*F487</f>
        <v>202.5</v>
      </c>
      <c r="D498" s="37">
        <v>0.05</v>
      </c>
      <c r="E498" s="36">
        <f t="shared" si="249"/>
        <v>212.625</v>
      </c>
      <c r="F498" s="32" t="s">
        <v>37</v>
      </c>
      <c r="G498" s="171">
        <v>0.98</v>
      </c>
      <c r="H498" s="163">
        <f t="shared" si="239"/>
        <v>208.3725</v>
      </c>
      <c r="I498" s="162">
        <v>1</v>
      </c>
      <c r="J498" s="163" t="s">
        <v>42</v>
      </c>
      <c r="K498" s="163">
        <v>50</v>
      </c>
      <c r="L498" s="172">
        <v>1.0999999999999999E-2</v>
      </c>
      <c r="M498" s="162">
        <f t="shared" si="242"/>
        <v>2.3388749999999998</v>
      </c>
      <c r="N498" s="173">
        <f t="shared" si="243"/>
        <v>116.94374999999999</v>
      </c>
      <c r="O498" s="171">
        <f t="shared" si="240"/>
        <v>1.5299999999999998</v>
      </c>
      <c r="P498" s="163">
        <f t="shared" si="241"/>
        <v>325.31624999999997</v>
      </c>
      <c r="Q498" s="178"/>
    </row>
    <row r="499" spans="1:17">
      <c r="A499" s="5">
        <f>IF(C499=0,"",1+MAX(A$9:A498))</f>
        <v>234</v>
      </c>
      <c r="B499" s="53" t="s">
        <v>188</v>
      </c>
      <c r="C499" s="56">
        <f>E487*F487</f>
        <v>202.5</v>
      </c>
      <c r="D499" s="37">
        <v>0.05</v>
      </c>
      <c r="E499" s="36">
        <f t="shared" si="249"/>
        <v>212.625</v>
      </c>
      <c r="F499" s="32" t="s">
        <v>37</v>
      </c>
      <c r="G499" s="171">
        <v>0.71</v>
      </c>
      <c r="H499" s="163">
        <f t="shared" si="239"/>
        <v>150.96375</v>
      </c>
      <c r="I499" s="162">
        <v>1</v>
      </c>
      <c r="J499" s="163" t="s">
        <v>42</v>
      </c>
      <c r="K499" s="163">
        <v>50</v>
      </c>
      <c r="L499" s="172">
        <v>1.0999999999999999E-2</v>
      </c>
      <c r="M499" s="162">
        <f t="shared" si="242"/>
        <v>2.3388749999999998</v>
      </c>
      <c r="N499" s="173">
        <f t="shared" si="243"/>
        <v>116.94374999999999</v>
      </c>
      <c r="O499" s="171">
        <f t="shared" si="240"/>
        <v>1.2600000000000002</v>
      </c>
      <c r="P499" s="163">
        <f t="shared" si="241"/>
        <v>267.90750000000003</v>
      </c>
      <c r="Q499" s="178"/>
    </row>
    <row r="500" spans="1:17">
      <c r="A500" s="5">
        <f>IF(C500=0,"",1+MAX(A$9:A499))</f>
        <v>235</v>
      </c>
      <c r="B500" s="53" t="s">
        <v>63</v>
      </c>
      <c r="C500" s="56">
        <f>E487*4</f>
        <v>60</v>
      </c>
      <c r="D500" s="37">
        <v>0.05</v>
      </c>
      <c r="E500" s="36">
        <f t="shared" si="249"/>
        <v>63</v>
      </c>
      <c r="F500" s="32" t="s">
        <v>38</v>
      </c>
      <c r="G500" s="171">
        <v>0.3</v>
      </c>
      <c r="H500" s="163">
        <f t="shared" si="239"/>
        <v>18.899999999999999</v>
      </c>
      <c r="I500" s="162">
        <v>1</v>
      </c>
      <c r="J500" s="163" t="s">
        <v>42</v>
      </c>
      <c r="K500" s="163">
        <v>50</v>
      </c>
      <c r="L500" s="172">
        <v>8.0000000000000002E-3</v>
      </c>
      <c r="M500" s="162">
        <f t="shared" si="242"/>
        <v>0.504</v>
      </c>
      <c r="N500" s="173">
        <f t="shared" si="243"/>
        <v>25.2</v>
      </c>
      <c r="O500" s="171">
        <f t="shared" si="240"/>
        <v>0.7</v>
      </c>
      <c r="P500" s="163">
        <f t="shared" si="241"/>
        <v>44.099999999999994</v>
      </c>
      <c r="Q500" s="178"/>
    </row>
    <row r="501" spans="1:17">
      <c r="A501" s="5" t="str">
        <f>IF(C501=0,"",1+MAX(A$9:A500))</f>
        <v/>
      </c>
      <c r="B501" s="41" t="s">
        <v>121</v>
      </c>
      <c r="C501" s="32"/>
      <c r="D501" s="32"/>
      <c r="E501" s="42">
        <v>14</v>
      </c>
      <c r="F501" s="42">
        <v>15</v>
      </c>
      <c r="G501" s="171"/>
      <c r="H501" s="163"/>
      <c r="I501" s="162"/>
      <c r="J501" s="163"/>
      <c r="K501" s="163"/>
      <c r="L501" s="172"/>
      <c r="M501" s="162"/>
      <c r="N501" s="173"/>
      <c r="O501" s="171"/>
      <c r="P501" s="163"/>
      <c r="Q501" s="178"/>
    </row>
    <row r="502" spans="1:17">
      <c r="A502" s="5">
        <f>IF(C502=0,"",1+MAX(A$9:A501))</f>
        <v>236</v>
      </c>
      <c r="B502" s="53" t="s">
        <v>160</v>
      </c>
      <c r="C502" s="35">
        <f>E501*F501*2</f>
        <v>420</v>
      </c>
      <c r="D502" s="37">
        <v>0.05</v>
      </c>
      <c r="E502" s="36">
        <f>C502*(1+D502)</f>
        <v>441</v>
      </c>
      <c r="F502" s="32" t="s">
        <v>37</v>
      </c>
      <c r="G502" s="171">
        <v>0.56999999999999995</v>
      </c>
      <c r="H502" s="163">
        <f>G502*E502</f>
        <v>251.36999999999998</v>
      </c>
      <c r="I502" s="162">
        <v>2</v>
      </c>
      <c r="J502" s="163" t="s">
        <v>51</v>
      </c>
      <c r="K502" s="163">
        <v>50</v>
      </c>
      <c r="L502" s="172">
        <v>1.4E-2</v>
      </c>
      <c r="M502" s="162">
        <f>L502*E502</f>
        <v>6.1740000000000004</v>
      </c>
      <c r="N502" s="173">
        <f>M502*K502</f>
        <v>308.70000000000005</v>
      </c>
      <c r="O502" s="171">
        <f>(H502+N502)/E502</f>
        <v>1.27</v>
      </c>
      <c r="P502" s="163">
        <f>O502*E502</f>
        <v>560.07000000000005</v>
      </c>
      <c r="Q502" s="178"/>
    </row>
    <row r="503" spans="1:17">
      <c r="A503" s="5" t="str">
        <f>IF(C503=0,"",1+MAX(A$9:A502))</f>
        <v/>
      </c>
      <c r="B503" s="54" t="s">
        <v>52</v>
      </c>
      <c r="C503" s="55"/>
      <c r="D503" s="55"/>
      <c r="E503" s="36">
        <f>ROUNDUP(E502/32,0)</f>
        <v>14</v>
      </c>
      <c r="F503" s="32" t="s">
        <v>53</v>
      </c>
      <c r="G503" s="171"/>
      <c r="H503" s="163"/>
      <c r="I503" s="162"/>
      <c r="J503" s="163"/>
      <c r="K503" s="163"/>
      <c r="L503" s="172"/>
      <c r="M503" s="162"/>
      <c r="N503" s="173"/>
      <c r="O503" s="171"/>
      <c r="P503" s="163"/>
      <c r="Q503" s="178"/>
    </row>
    <row r="504" spans="1:17" ht="16.5" customHeight="1">
      <c r="A504" s="5" t="str">
        <f>IF(C504=0,"",1+MAX(A$9:A503))</f>
        <v/>
      </c>
      <c r="B504" s="54" t="s">
        <v>54</v>
      </c>
      <c r="C504" s="55"/>
      <c r="D504" s="55"/>
      <c r="E504" s="36">
        <f>ROUNDUP(E503*24/500,0)</f>
        <v>1</v>
      </c>
      <c r="F504" s="32" t="s">
        <v>55</v>
      </c>
      <c r="G504" s="171">
        <v>4.5</v>
      </c>
      <c r="H504" s="163">
        <f t="shared" ref="H504:H511" si="250">G504*E504</f>
        <v>4.5</v>
      </c>
      <c r="I504" s="162"/>
      <c r="J504" s="163"/>
      <c r="K504" s="163"/>
      <c r="L504" s="172"/>
      <c r="M504" s="162"/>
      <c r="N504" s="173"/>
      <c r="O504" s="171">
        <f t="shared" ref="O504:O511" si="251">(H504+N504)/E504</f>
        <v>4.5</v>
      </c>
      <c r="P504" s="163">
        <f t="shared" ref="P504:P511" si="252">O504*E504</f>
        <v>4.5</v>
      </c>
      <c r="Q504" s="178"/>
    </row>
    <row r="505" spans="1:17">
      <c r="A505" s="5" t="str">
        <f>IF(C505=0,"",1+MAX(A$9:A504))</f>
        <v/>
      </c>
      <c r="B505" s="54" t="s">
        <v>56</v>
      </c>
      <c r="C505" s="55"/>
      <c r="D505" s="55"/>
      <c r="E505" s="36">
        <f>ROUNDUP(E502/200,0)</f>
        <v>3</v>
      </c>
      <c r="F505" s="32" t="s">
        <v>57</v>
      </c>
      <c r="G505" s="171">
        <v>9.8000000000000007</v>
      </c>
      <c r="H505" s="163">
        <f t="shared" si="250"/>
        <v>29.400000000000002</v>
      </c>
      <c r="I505" s="162"/>
      <c r="J505" s="163"/>
      <c r="K505" s="163"/>
      <c r="L505" s="172"/>
      <c r="M505" s="162"/>
      <c r="N505" s="173"/>
      <c r="O505" s="171">
        <f t="shared" si="251"/>
        <v>9.8000000000000007</v>
      </c>
      <c r="P505" s="163">
        <f t="shared" si="252"/>
        <v>29.400000000000002</v>
      </c>
      <c r="Q505" s="178"/>
    </row>
    <row r="506" spans="1:17">
      <c r="A506" s="5" t="str">
        <f>IF(C506=0,"",1+MAX(A$9:A505))</f>
        <v/>
      </c>
      <c r="B506" s="54" t="s">
        <v>58</v>
      </c>
      <c r="C506" s="55"/>
      <c r="D506" s="55"/>
      <c r="E506" s="36">
        <f>ROUNDUP(E502*5.25/1000,0)</f>
        <v>3</v>
      </c>
      <c r="F506" s="32" t="s">
        <v>59</v>
      </c>
      <c r="G506" s="171">
        <v>4.8</v>
      </c>
      <c r="H506" s="163">
        <f t="shared" si="250"/>
        <v>14.399999999999999</v>
      </c>
      <c r="I506" s="162"/>
      <c r="J506" s="163"/>
      <c r="K506" s="163"/>
      <c r="L506" s="172"/>
      <c r="M506" s="162"/>
      <c r="N506" s="173"/>
      <c r="O506" s="171">
        <f t="shared" si="251"/>
        <v>4.8</v>
      </c>
      <c r="P506" s="163">
        <f t="shared" si="252"/>
        <v>14.399999999999999</v>
      </c>
      <c r="Q506" s="178"/>
    </row>
    <row r="507" spans="1:17">
      <c r="A507" s="5">
        <f>IF(C507=0,"",1+MAX(A$9:A506))</f>
        <v>237</v>
      </c>
      <c r="B507" s="54" t="s">
        <v>60</v>
      </c>
      <c r="C507" s="56">
        <f>E501*F501*2</f>
        <v>420</v>
      </c>
      <c r="D507" s="37">
        <v>0.05</v>
      </c>
      <c r="E507" s="36">
        <f>C507*(1+D507)</f>
        <v>441</v>
      </c>
      <c r="F507" s="32" t="s">
        <v>37</v>
      </c>
      <c r="G507" s="171">
        <v>0</v>
      </c>
      <c r="H507" s="163">
        <f t="shared" si="250"/>
        <v>0</v>
      </c>
      <c r="I507" s="162">
        <v>1</v>
      </c>
      <c r="J507" s="163" t="s">
        <v>42</v>
      </c>
      <c r="K507" s="163">
        <v>50</v>
      </c>
      <c r="L507" s="172">
        <v>2.1000000000000001E-2</v>
      </c>
      <c r="M507" s="162">
        <f t="shared" ref="M507:M511" si="253">L507*E507</f>
        <v>9.261000000000001</v>
      </c>
      <c r="N507" s="173">
        <f t="shared" ref="N507:N511" si="254">M507*K507</f>
        <v>463.05000000000007</v>
      </c>
      <c r="O507" s="171">
        <f t="shared" si="251"/>
        <v>1.05</v>
      </c>
      <c r="P507" s="163">
        <f t="shared" si="252"/>
        <v>463.05</v>
      </c>
      <c r="Q507" s="178"/>
    </row>
    <row r="508" spans="1:17" ht="31.5">
      <c r="A508" s="5">
        <f>IF(C508=0,"",1+MAX(A$9:A507))</f>
        <v>238</v>
      </c>
      <c r="B508" s="53" t="s">
        <v>61</v>
      </c>
      <c r="C508" s="56">
        <f>ROUNDUP(E501/1.33+1,0)</f>
        <v>12</v>
      </c>
      <c r="D508" s="37">
        <v>0.05</v>
      </c>
      <c r="E508" s="36">
        <f>C508*(1+D508)</f>
        <v>12.600000000000001</v>
      </c>
      <c r="F508" s="32" t="s">
        <v>43</v>
      </c>
      <c r="G508" s="171">
        <f>1.5*F501</f>
        <v>22.5</v>
      </c>
      <c r="H508" s="163">
        <f t="shared" si="250"/>
        <v>283.50000000000006</v>
      </c>
      <c r="I508" s="162">
        <v>1</v>
      </c>
      <c r="J508" s="163" t="s">
        <v>42</v>
      </c>
      <c r="K508" s="163">
        <v>50</v>
      </c>
      <c r="L508" s="172">
        <v>0.23</v>
      </c>
      <c r="M508" s="162">
        <f t="shared" si="253"/>
        <v>2.8980000000000006</v>
      </c>
      <c r="N508" s="173">
        <f t="shared" si="254"/>
        <v>144.90000000000003</v>
      </c>
      <c r="O508" s="171">
        <f t="shared" si="251"/>
        <v>34</v>
      </c>
      <c r="P508" s="163">
        <f t="shared" si="252"/>
        <v>428.40000000000003</v>
      </c>
      <c r="Q508" s="178"/>
    </row>
    <row r="509" spans="1:17">
      <c r="A509" s="5">
        <f>IF(C509=0,"",1+MAX(A$9:A508))</f>
        <v>239</v>
      </c>
      <c r="B509" s="53" t="s">
        <v>62</v>
      </c>
      <c r="C509" s="56">
        <f>E501*2</f>
        <v>28</v>
      </c>
      <c r="D509" s="37">
        <v>0.05</v>
      </c>
      <c r="E509" s="36">
        <f t="shared" ref="E509:E511" si="255">C509*(1+D509)</f>
        <v>29.400000000000002</v>
      </c>
      <c r="F509" s="32" t="s">
        <v>38</v>
      </c>
      <c r="G509" s="171">
        <v>1.5</v>
      </c>
      <c r="H509" s="163">
        <f t="shared" si="250"/>
        <v>44.1</v>
      </c>
      <c r="I509" s="162">
        <v>1</v>
      </c>
      <c r="J509" s="163" t="s">
        <v>42</v>
      </c>
      <c r="K509" s="163">
        <v>50</v>
      </c>
      <c r="L509" s="172">
        <v>0</v>
      </c>
      <c r="M509" s="162">
        <f t="shared" si="253"/>
        <v>0</v>
      </c>
      <c r="N509" s="173">
        <f t="shared" si="254"/>
        <v>0</v>
      </c>
      <c r="O509" s="171">
        <f t="shared" si="251"/>
        <v>1.5</v>
      </c>
      <c r="P509" s="163">
        <f t="shared" si="252"/>
        <v>44.1</v>
      </c>
      <c r="Q509" s="178"/>
    </row>
    <row r="510" spans="1:17">
      <c r="A510" s="5">
        <f>IF(C510=0,"",1+MAX(A$9:A509))</f>
        <v>240</v>
      </c>
      <c r="B510" s="53" t="s">
        <v>194</v>
      </c>
      <c r="C510" s="56">
        <f>E501*F501</f>
        <v>210</v>
      </c>
      <c r="D510" s="37">
        <v>0.05</v>
      </c>
      <c r="E510" s="36">
        <f t="shared" si="255"/>
        <v>220.5</v>
      </c>
      <c r="F510" s="32" t="s">
        <v>37</v>
      </c>
      <c r="G510" s="171">
        <v>0.85</v>
      </c>
      <c r="H510" s="163">
        <f t="shared" si="250"/>
        <v>187.42499999999998</v>
      </c>
      <c r="I510" s="162">
        <v>1</v>
      </c>
      <c r="J510" s="163" t="s">
        <v>42</v>
      </c>
      <c r="K510" s="163">
        <v>50</v>
      </c>
      <c r="L510" s="172">
        <v>1.0999999999999999E-2</v>
      </c>
      <c r="M510" s="162">
        <f t="shared" si="253"/>
        <v>2.4255</v>
      </c>
      <c r="N510" s="173">
        <f t="shared" si="254"/>
        <v>121.27500000000001</v>
      </c>
      <c r="O510" s="171">
        <f t="shared" si="251"/>
        <v>1.4</v>
      </c>
      <c r="P510" s="163">
        <f t="shared" si="252"/>
        <v>308.7</v>
      </c>
      <c r="Q510" s="178"/>
    </row>
    <row r="511" spans="1:17">
      <c r="A511" s="5">
        <f>IF(C511=0,"",1+MAX(A$9:A510))</f>
        <v>241</v>
      </c>
      <c r="B511" s="53" t="s">
        <v>63</v>
      </c>
      <c r="C511" s="56">
        <f>E501*4</f>
        <v>56</v>
      </c>
      <c r="D511" s="37">
        <v>0.05</v>
      </c>
      <c r="E511" s="36">
        <f t="shared" si="255"/>
        <v>58.800000000000004</v>
      </c>
      <c r="F511" s="32" t="s">
        <v>38</v>
      </c>
      <c r="G511" s="171">
        <v>0.3</v>
      </c>
      <c r="H511" s="163">
        <f t="shared" si="250"/>
        <v>17.64</v>
      </c>
      <c r="I511" s="162">
        <v>1</v>
      </c>
      <c r="J511" s="163" t="s">
        <v>42</v>
      </c>
      <c r="K511" s="163">
        <v>50</v>
      </c>
      <c r="L511" s="172">
        <v>8.0000000000000002E-3</v>
      </c>
      <c r="M511" s="162">
        <f t="shared" si="253"/>
        <v>0.47040000000000004</v>
      </c>
      <c r="N511" s="173">
        <f t="shared" si="254"/>
        <v>23.520000000000003</v>
      </c>
      <c r="O511" s="171">
        <f t="shared" si="251"/>
        <v>0.70000000000000007</v>
      </c>
      <c r="P511" s="163">
        <f t="shared" si="252"/>
        <v>41.160000000000004</v>
      </c>
      <c r="Q511" s="178"/>
    </row>
    <row r="512" spans="1:17">
      <c r="A512" s="5" t="str">
        <f>IF(C512=0,"",1+MAX(A$9:A511))</f>
        <v/>
      </c>
      <c r="B512" s="41" t="s">
        <v>122</v>
      </c>
      <c r="C512" s="32"/>
      <c r="D512" s="32"/>
      <c r="E512" s="42">
        <v>14</v>
      </c>
      <c r="F512" s="42">
        <v>14.5</v>
      </c>
      <c r="G512" s="171"/>
      <c r="H512" s="163"/>
      <c r="I512" s="162"/>
      <c r="J512" s="163"/>
      <c r="K512" s="163"/>
      <c r="L512" s="172"/>
      <c r="M512" s="162"/>
      <c r="N512" s="173"/>
      <c r="O512" s="171"/>
      <c r="P512" s="163"/>
      <c r="Q512" s="178"/>
    </row>
    <row r="513" spans="1:17">
      <c r="A513" s="5">
        <f>IF(C513=0,"",1+MAX(A$9:A512))</f>
        <v>242</v>
      </c>
      <c r="B513" s="53" t="s">
        <v>161</v>
      </c>
      <c r="C513" s="35">
        <f>E512*F512*2</f>
        <v>406</v>
      </c>
      <c r="D513" s="37">
        <v>0.05</v>
      </c>
      <c r="E513" s="36">
        <f>C513*(1+D513)</f>
        <v>426.3</v>
      </c>
      <c r="F513" s="32" t="s">
        <v>37</v>
      </c>
      <c r="G513" s="171">
        <v>0.56999999999999995</v>
      </c>
      <c r="H513" s="163">
        <f>G513*E513</f>
        <v>242.99099999999999</v>
      </c>
      <c r="I513" s="162">
        <v>2</v>
      </c>
      <c r="J513" s="163" t="s">
        <v>51</v>
      </c>
      <c r="K513" s="163">
        <v>50</v>
      </c>
      <c r="L513" s="172">
        <v>1.4E-2</v>
      </c>
      <c r="M513" s="162">
        <f>L513*E513</f>
        <v>5.9682000000000004</v>
      </c>
      <c r="N513" s="173">
        <f>M513*K513</f>
        <v>298.41000000000003</v>
      </c>
      <c r="O513" s="171">
        <f>(H513+N513)/E513</f>
        <v>1.27</v>
      </c>
      <c r="P513" s="163">
        <f>O513*E513</f>
        <v>541.40100000000007</v>
      </c>
      <c r="Q513" s="178"/>
    </row>
    <row r="514" spans="1:17">
      <c r="A514" s="5" t="str">
        <f>IF(C514=0,"",1+MAX(A$9:A513))</f>
        <v/>
      </c>
      <c r="B514" s="54" t="s">
        <v>52</v>
      </c>
      <c r="C514" s="55"/>
      <c r="D514" s="55"/>
      <c r="E514" s="36">
        <f>ROUNDUP(E513/32,0)</f>
        <v>14</v>
      </c>
      <c r="F514" s="32" t="s">
        <v>53</v>
      </c>
      <c r="G514" s="171"/>
      <c r="H514" s="163"/>
      <c r="I514" s="162"/>
      <c r="J514" s="163"/>
      <c r="K514" s="163"/>
      <c r="L514" s="172"/>
      <c r="M514" s="162"/>
      <c r="N514" s="173"/>
      <c r="O514" s="171"/>
      <c r="P514" s="163"/>
      <c r="Q514" s="178"/>
    </row>
    <row r="515" spans="1:17" ht="16.5" customHeight="1">
      <c r="A515" s="5" t="str">
        <f>IF(C515=0,"",1+MAX(A$9:A514))</f>
        <v/>
      </c>
      <c r="B515" s="54" t="s">
        <v>54</v>
      </c>
      <c r="C515" s="55"/>
      <c r="D515" s="55"/>
      <c r="E515" s="36">
        <f>ROUNDUP(E514*24/500,0)</f>
        <v>1</v>
      </c>
      <c r="F515" s="32" t="s">
        <v>55</v>
      </c>
      <c r="G515" s="171">
        <v>4.5</v>
      </c>
      <c r="H515" s="163">
        <f t="shared" ref="H515:H530" si="256">G515*E515</f>
        <v>4.5</v>
      </c>
      <c r="I515" s="162"/>
      <c r="J515" s="163"/>
      <c r="K515" s="163"/>
      <c r="L515" s="172"/>
      <c r="M515" s="162"/>
      <c r="N515" s="173"/>
      <c r="O515" s="171">
        <f t="shared" ref="O515:O530" si="257">(H515+N515)/E515</f>
        <v>4.5</v>
      </c>
      <c r="P515" s="163">
        <f t="shared" ref="P515:P530" si="258">O515*E515</f>
        <v>4.5</v>
      </c>
      <c r="Q515" s="178"/>
    </row>
    <row r="516" spans="1:17">
      <c r="A516" s="5" t="str">
        <f>IF(C516=0,"",1+MAX(A$9:A515))</f>
        <v/>
      </c>
      <c r="B516" s="54" t="s">
        <v>56</v>
      </c>
      <c r="C516" s="55"/>
      <c r="D516" s="55"/>
      <c r="E516" s="36">
        <f>ROUNDUP(E513/200,0)</f>
        <v>3</v>
      </c>
      <c r="F516" s="32" t="s">
        <v>57</v>
      </c>
      <c r="G516" s="171">
        <v>9.8000000000000007</v>
      </c>
      <c r="H516" s="163">
        <f t="shared" si="256"/>
        <v>29.400000000000002</v>
      </c>
      <c r="I516" s="162"/>
      <c r="J516" s="163"/>
      <c r="K516" s="163"/>
      <c r="L516" s="172"/>
      <c r="M516" s="162"/>
      <c r="N516" s="173"/>
      <c r="O516" s="171">
        <f t="shared" si="257"/>
        <v>9.8000000000000007</v>
      </c>
      <c r="P516" s="163">
        <f t="shared" si="258"/>
        <v>29.400000000000002</v>
      </c>
      <c r="Q516" s="178"/>
    </row>
    <row r="517" spans="1:17">
      <c r="A517" s="5" t="str">
        <f>IF(C517=0,"",1+MAX(A$9:A516))</f>
        <v/>
      </c>
      <c r="B517" s="54" t="s">
        <v>58</v>
      </c>
      <c r="C517" s="55"/>
      <c r="D517" s="55"/>
      <c r="E517" s="36">
        <f>ROUNDUP(E513*5.25/1000,0)</f>
        <v>3</v>
      </c>
      <c r="F517" s="32" t="s">
        <v>59</v>
      </c>
      <c r="G517" s="171">
        <v>4.8</v>
      </c>
      <c r="H517" s="163">
        <f t="shared" si="256"/>
        <v>14.399999999999999</v>
      </c>
      <c r="I517" s="162"/>
      <c r="J517" s="163"/>
      <c r="K517" s="163"/>
      <c r="L517" s="172"/>
      <c r="M517" s="162"/>
      <c r="N517" s="173"/>
      <c r="O517" s="171">
        <f t="shared" si="257"/>
        <v>4.8</v>
      </c>
      <c r="P517" s="163">
        <f t="shared" si="258"/>
        <v>14.399999999999999</v>
      </c>
      <c r="Q517" s="178"/>
    </row>
    <row r="518" spans="1:17">
      <c r="A518" s="5">
        <f>IF(C518=0,"",1+MAX(A$9:A517))</f>
        <v>243</v>
      </c>
      <c r="B518" s="54" t="s">
        <v>60</v>
      </c>
      <c r="C518" s="56">
        <f>E512*F512*2</f>
        <v>406</v>
      </c>
      <c r="D518" s="37">
        <v>0.05</v>
      </c>
      <c r="E518" s="36">
        <f>C518*(1+D518)</f>
        <v>426.3</v>
      </c>
      <c r="F518" s="32" t="s">
        <v>37</v>
      </c>
      <c r="G518" s="171">
        <v>0</v>
      </c>
      <c r="H518" s="163">
        <f t="shared" si="256"/>
        <v>0</v>
      </c>
      <c r="I518" s="162">
        <v>1</v>
      </c>
      <c r="J518" s="163" t="s">
        <v>42</v>
      </c>
      <c r="K518" s="163">
        <v>50</v>
      </c>
      <c r="L518" s="172">
        <v>2.1000000000000001E-2</v>
      </c>
      <c r="M518" s="162">
        <f t="shared" ref="M518:M530" si="259">L518*E518</f>
        <v>8.952300000000001</v>
      </c>
      <c r="N518" s="173">
        <f t="shared" ref="N518:N530" si="260">M518*K518</f>
        <v>447.61500000000007</v>
      </c>
      <c r="O518" s="171">
        <f t="shared" si="257"/>
        <v>1.05</v>
      </c>
      <c r="P518" s="163">
        <f t="shared" si="258"/>
        <v>447.61500000000001</v>
      </c>
      <c r="Q518" s="178"/>
    </row>
    <row r="519" spans="1:17" ht="31.5">
      <c r="A519" s="5">
        <f>IF(C519=0,"",1+MAX(A$9:A518))</f>
        <v>244</v>
      </c>
      <c r="B519" s="53" t="s">
        <v>61</v>
      </c>
      <c r="C519" s="56">
        <f>ROUNDUP(E512/1.33+1,0)</f>
        <v>12</v>
      </c>
      <c r="D519" s="37">
        <v>0.05</v>
      </c>
      <c r="E519" s="36">
        <f>C519*(1+D519)</f>
        <v>12.600000000000001</v>
      </c>
      <c r="F519" s="32" t="s">
        <v>43</v>
      </c>
      <c r="G519" s="171">
        <f>1.5*F512</f>
        <v>21.75</v>
      </c>
      <c r="H519" s="163">
        <f t="shared" si="256"/>
        <v>274.05</v>
      </c>
      <c r="I519" s="162">
        <v>1</v>
      </c>
      <c r="J519" s="163" t="s">
        <v>42</v>
      </c>
      <c r="K519" s="163">
        <v>50</v>
      </c>
      <c r="L519" s="172">
        <v>0.23</v>
      </c>
      <c r="M519" s="162">
        <f t="shared" si="259"/>
        <v>2.8980000000000006</v>
      </c>
      <c r="N519" s="173">
        <f t="shared" si="260"/>
        <v>144.90000000000003</v>
      </c>
      <c r="O519" s="171">
        <f t="shared" si="257"/>
        <v>33.25</v>
      </c>
      <c r="P519" s="163">
        <f t="shared" si="258"/>
        <v>418.95000000000005</v>
      </c>
      <c r="Q519" s="178"/>
    </row>
    <row r="520" spans="1:17" ht="16.5" thickBot="1">
      <c r="A520" s="5">
        <f>IF(C520=0,"",1+MAX(A$9:A519))</f>
        <v>245</v>
      </c>
      <c r="B520" s="53" t="s">
        <v>62</v>
      </c>
      <c r="C520" s="56">
        <f>E512*2</f>
        <v>28</v>
      </c>
      <c r="D520" s="37">
        <v>0.05</v>
      </c>
      <c r="E520" s="36">
        <f t="shared" ref="E520:E530" si="261">C520*(1+D520)</f>
        <v>29.400000000000002</v>
      </c>
      <c r="F520" s="32" t="s">
        <v>38</v>
      </c>
      <c r="G520" s="171">
        <v>1.5</v>
      </c>
      <c r="H520" s="163">
        <f t="shared" si="256"/>
        <v>44.1</v>
      </c>
      <c r="I520" s="162">
        <v>1</v>
      </c>
      <c r="J520" s="163" t="s">
        <v>42</v>
      </c>
      <c r="K520" s="163">
        <v>50</v>
      </c>
      <c r="L520" s="172">
        <v>0</v>
      </c>
      <c r="M520" s="162">
        <f t="shared" si="259"/>
        <v>0</v>
      </c>
      <c r="N520" s="173">
        <f t="shared" si="260"/>
        <v>0</v>
      </c>
      <c r="O520" s="171">
        <f t="shared" si="257"/>
        <v>1.5</v>
      </c>
      <c r="P520" s="163">
        <f t="shared" si="258"/>
        <v>44.1</v>
      </c>
      <c r="Q520" s="178"/>
    </row>
    <row r="521" spans="1:17" ht="16.5" thickBot="1">
      <c r="A521" s="154"/>
      <c r="B521" s="155"/>
      <c r="C521" s="156"/>
      <c r="D521" s="157"/>
      <c r="E521" s="157"/>
      <c r="F521" s="158"/>
      <c r="G521" s="158"/>
      <c r="H521" s="158"/>
      <c r="I521" s="158"/>
      <c r="J521" s="159"/>
      <c r="K521" s="159"/>
      <c r="L521" s="160"/>
      <c r="M521" s="159"/>
      <c r="N521" s="157"/>
      <c r="O521" s="159"/>
      <c r="P521" s="159"/>
      <c r="Q521" s="161"/>
    </row>
    <row r="522" spans="1:17">
      <c r="A522" s="121" t="s">
        <v>182</v>
      </c>
      <c r="B522" s="133"/>
      <c r="C522" s="134"/>
      <c r="D522" s="135"/>
      <c r="E522" s="135"/>
      <c r="F522" s="136"/>
      <c r="G522" s="136"/>
      <c r="H522" s="136"/>
      <c r="I522" s="137"/>
      <c r="J522" s="138"/>
      <c r="K522" s="137" t="s">
        <v>6</v>
      </c>
      <c r="L522" s="137"/>
      <c r="M522" s="139"/>
      <c r="N522" s="138"/>
      <c r="O522" s="137"/>
      <c r="P522" s="137"/>
      <c r="Q522" s="140"/>
    </row>
    <row r="523" spans="1:17">
      <c r="A523" s="121" t="s">
        <v>183</v>
      </c>
      <c r="B523" s="141"/>
      <c r="C523" s="142"/>
      <c r="D523" s="135"/>
      <c r="E523" s="135"/>
      <c r="F523" s="136"/>
      <c r="G523" s="136"/>
      <c r="H523" s="136"/>
      <c r="I523" s="143"/>
      <c r="J523" s="138"/>
      <c r="K523" s="144" t="s">
        <v>7</v>
      </c>
      <c r="L523" s="145"/>
      <c r="M523" s="139"/>
      <c r="N523" s="138"/>
      <c r="O523" s="144"/>
      <c r="P523" s="145"/>
      <c r="Q523" s="140"/>
    </row>
    <row r="524" spans="1:17">
      <c r="A524" s="122"/>
      <c r="B524" s="133"/>
      <c r="C524" s="134"/>
      <c r="D524" s="135"/>
      <c r="E524" s="135"/>
      <c r="F524" s="136"/>
      <c r="G524" s="136"/>
      <c r="H524" s="136"/>
      <c r="I524" s="143"/>
      <c r="J524" s="138"/>
      <c r="K524" s="144" t="s">
        <v>8</v>
      </c>
      <c r="L524" s="144"/>
      <c r="M524" s="139"/>
      <c r="N524" s="138"/>
      <c r="O524" s="144"/>
      <c r="P524" s="144"/>
      <c r="Q524" s="140"/>
    </row>
    <row r="525" spans="1:17">
      <c r="A525" s="123" t="s">
        <v>205</v>
      </c>
      <c r="B525" s="146"/>
      <c r="C525" s="147"/>
      <c r="D525" s="135"/>
      <c r="E525" s="135"/>
      <c r="F525" s="136"/>
      <c r="G525" s="136"/>
      <c r="H525" s="136"/>
      <c r="I525" s="139"/>
      <c r="J525" s="138"/>
      <c r="K525" s="144" t="s">
        <v>9</v>
      </c>
      <c r="L525" s="144"/>
      <c r="M525" s="139"/>
      <c r="N525" s="138"/>
      <c r="O525" s="144"/>
      <c r="P525" s="144"/>
      <c r="Q525" s="140"/>
    </row>
    <row r="526" spans="1:17" ht="16.5" thickBot="1">
      <c r="A526" s="124"/>
      <c r="B526" s="125"/>
      <c r="C526" s="126"/>
      <c r="D526" s="127"/>
      <c r="E526" s="127"/>
      <c r="F526" s="128"/>
      <c r="G526" s="128"/>
      <c r="H526" s="128"/>
      <c r="I526" s="128"/>
      <c r="J526" s="130"/>
      <c r="K526" s="131" t="s">
        <v>0</v>
      </c>
      <c r="L526" s="132">
        <f ca="1">TODAY()</f>
        <v>46151</v>
      </c>
      <c r="M526" s="129"/>
      <c r="N526" s="130"/>
      <c r="O526" s="131"/>
      <c r="P526" s="132"/>
      <c r="Q526" s="148"/>
    </row>
    <row r="527" spans="1:17" ht="36.75" thickBot="1">
      <c r="A527" s="149" t="s">
        <v>10</v>
      </c>
      <c r="B527" s="150" t="s">
        <v>1</v>
      </c>
      <c r="C527" s="151" t="s">
        <v>11</v>
      </c>
      <c r="D527" s="151" t="s">
        <v>12</v>
      </c>
      <c r="E527" s="150" t="s">
        <v>13</v>
      </c>
      <c r="F527" s="151" t="s">
        <v>14</v>
      </c>
      <c r="G527" s="151" t="s">
        <v>24</v>
      </c>
      <c r="H527" s="150" t="s">
        <v>2</v>
      </c>
      <c r="I527" s="150" t="s">
        <v>41</v>
      </c>
      <c r="J527" s="150" t="s">
        <v>40</v>
      </c>
      <c r="K527" s="150" t="s">
        <v>34</v>
      </c>
      <c r="L527" s="152" t="s">
        <v>35</v>
      </c>
      <c r="M527" s="150" t="s">
        <v>36</v>
      </c>
      <c r="N527" s="150" t="s">
        <v>3</v>
      </c>
      <c r="O527" s="151" t="s">
        <v>15</v>
      </c>
      <c r="P527" s="151" t="s">
        <v>4</v>
      </c>
      <c r="Q527" s="153" t="s">
        <v>16</v>
      </c>
    </row>
    <row r="528" spans="1:17" ht="16.5" thickBot="1">
      <c r="A528" s="109"/>
      <c r="B528" s="110" t="s">
        <v>17</v>
      </c>
      <c r="C528" s="111"/>
      <c r="D528" s="111"/>
      <c r="E528" s="111"/>
      <c r="F528" s="111"/>
      <c r="G528" s="111"/>
      <c r="H528" s="111"/>
      <c r="I528" s="111"/>
      <c r="J528" s="111"/>
      <c r="K528" s="111"/>
      <c r="L528" s="111"/>
      <c r="M528" s="111"/>
      <c r="N528" s="111"/>
      <c r="O528" s="111"/>
      <c r="P528" s="111"/>
      <c r="Q528" s="112"/>
    </row>
    <row r="529" spans="1:17">
      <c r="A529" s="5">
        <f>IF(C529=0,"",1+MAX(A$9:A520))</f>
        <v>246</v>
      </c>
      <c r="B529" s="53" t="s">
        <v>194</v>
      </c>
      <c r="C529" s="56">
        <f>E512*F512</f>
        <v>203</v>
      </c>
      <c r="D529" s="37">
        <v>0.05</v>
      </c>
      <c r="E529" s="36">
        <f t="shared" si="261"/>
        <v>213.15</v>
      </c>
      <c r="F529" s="32" t="s">
        <v>37</v>
      </c>
      <c r="G529" s="171">
        <v>0.85</v>
      </c>
      <c r="H529" s="163">
        <f t="shared" si="256"/>
        <v>181.17750000000001</v>
      </c>
      <c r="I529" s="162">
        <v>1</v>
      </c>
      <c r="J529" s="163" t="s">
        <v>42</v>
      </c>
      <c r="K529" s="163">
        <v>50</v>
      </c>
      <c r="L529" s="172">
        <v>1.0999999999999999E-2</v>
      </c>
      <c r="M529" s="162">
        <f t="shared" si="259"/>
        <v>2.3446500000000001</v>
      </c>
      <c r="N529" s="173">
        <f t="shared" si="260"/>
        <v>117.2325</v>
      </c>
      <c r="O529" s="171">
        <f t="shared" si="257"/>
        <v>1.4000000000000001</v>
      </c>
      <c r="P529" s="163">
        <f t="shared" si="258"/>
        <v>298.41000000000003</v>
      </c>
      <c r="Q529" s="178"/>
    </row>
    <row r="530" spans="1:17">
      <c r="A530" s="5">
        <f>IF(C530=0,"",1+MAX(A$9:A529))</f>
        <v>247</v>
      </c>
      <c r="B530" s="53" t="s">
        <v>63</v>
      </c>
      <c r="C530" s="56">
        <f>E512*4</f>
        <v>56</v>
      </c>
      <c r="D530" s="37">
        <v>0.05</v>
      </c>
      <c r="E530" s="36">
        <f t="shared" si="261"/>
        <v>58.800000000000004</v>
      </c>
      <c r="F530" s="32" t="s">
        <v>38</v>
      </c>
      <c r="G530" s="171">
        <v>0.3</v>
      </c>
      <c r="H530" s="163">
        <f t="shared" si="256"/>
        <v>17.64</v>
      </c>
      <c r="I530" s="162">
        <v>1</v>
      </c>
      <c r="J530" s="163" t="s">
        <v>42</v>
      </c>
      <c r="K530" s="163">
        <v>50</v>
      </c>
      <c r="L530" s="172">
        <v>8.0000000000000002E-3</v>
      </c>
      <c r="M530" s="162">
        <f t="shared" si="259"/>
        <v>0.47040000000000004</v>
      </c>
      <c r="N530" s="173">
        <f t="shared" si="260"/>
        <v>23.520000000000003</v>
      </c>
      <c r="O530" s="171">
        <f t="shared" si="257"/>
        <v>0.70000000000000007</v>
      </c>
      <c r="P530" s="163">
        <f t="shared" si="258"/>
        <v>41.160000000000004</v>
      </c>
      <c r="Q530" s="178"/>
    </row>
    <row r="531" spans="1:17">
      <c r="A531" s="5" t="str">
        <f>IF(C531=0,"",1+MAX(A$9:A530))</f>
        <v/>
      </c>
      <c r="B531" s="41" t="s">
        <v>123</v>
      </c>
      <c r="C531" s="32"/>
      <c r="D531" s="32"/>
      <c r="E531" s="42">
        <v>14</v>
      </c>
      <c r="F531" s="42">
        <v>13.67</v>
      </c>
      <c r="G531" s="171"/>
      <c r="H531" s="163"/>
      <c r="I531" s="162"/>
      <c r="J531" s="163"/>
      <c r="K531" s="163"/>
      <c r="L531" s="172"/>
      <c r="M531" s="162"/>
      <c r="N531" s="173"/>
      <c r="O531" s="171"/>
      <c r="P531" s="163"/>
      <c r="Q531" s="178"/>
    </row>
    <row r="532" spans="1:17">
      <c r="A532" s="5">
        <f>IF(C532=0,"",1+MAX(A$9:A531))</f>
        <v>248</v>
      </c>
      <c r="B532" s="53" t="s">
        <v>65</v>
      </c>
      <c r="C532" s="35">
        <f>E531*F531</f>
        <v>191.38</v>
      </c>
      <c r="D532" s="37">
        <v>0.05</v>
      </c>
      <c r="E532" s="36">
        <f>C532*(1+D532)</f>
        <v>200.94900000000001</v>
      </c>
      <c r="F532" s="32" t="s">
        <v>37</v>
      </c>
      <c r="G532" s="171">
        <v>0.56999999999999995</v>
      </c>
      <c r="H532" s="163">
        <f>G532*E532</f>
        <v>114.54093</v>
      </c>
      <c r="I532" s="162">
        <v>2</v>
      </c>
      <c r="J532" s="163" t="s">
        <v>51</v>
      </c>
      <c r="K532" s="163">
        <v>50</v>
      </c>
      <c r="L532" s="172">
        <v>1.4E-2</v>
      </c>
      <c r="M532" s="162">
        <f>L532*E532</f>
        <v>2.8132860000000002</v>
      </c>
      <c r="N532" s="173">
        <f>M532*K532</f>
        <v>140.6643</v>
      </c>
      <c r="O532" s="171">
        <f>(H532+N532)/E532</f>
        <v>1.27</v>
      </c>
      <c r="P532" s="163">
        <f>O532*E532</f>
        <v>255.20523000000003</v>
      </c>
      <c r="Q532" s="178"/>
    </row>
    <row r="533" spans="1:17">
      <c r="A533" s="5" t="str">
        <f>IF(C533=0,"",1+MAX(A$9:A532))</f>
        <v/>
      </c>
      <c r="B533" s="54" t="s">
        <v>52</v>
      </c>
      <c r="C533" s="55"/>
      <c r="D533" s="55"/>
      <c r="E533" s="36">
        <f>ROUNDUP(E532/32,0)</f>
        <v>7</v>
      </c>
      <c r="F533" s="32" t="s">
        <v>53</v>
      </c>
      <c r="G533" s="171"/>
      <c r="H533" s="163"/>
      <c r="I533" s="162"/>
      <c r="J533" s="163"/>
      <c r="K533" s="163"/>
      <c r="L533" s="172"/>
      <c r="M533" s="162"/>
      <c r="N533" s="173"/>
      <c r="O533" s="171"/>
      <c r="P533" s="163"/>
      <c r="Q533" s="178"/>
    </row>
    <row r="534" spans="1:17" ht="16.5" customHeight="1">
      <c r="A534" s="5" t="str">
        <f>IF(C534=0,"",1+MAX(A$9:A533))</f>
        <v/>
      </c>
      <c r="B534" s="54" t="s">
        <v>54</v>
      </c>
      <c r="C534" s="55"/>
      <c r="D534" s="55"/>
      <c r="E534" s="36">
        <f>ROUNDUP(E533*24/500,0)</f>
        <v>1</v>
      </c>
      <c r="F534" s="32" t="s">
        <v>55</v>
      </c>
      <c r="G534" s="171">
        <v>4.5</v>
      </c>
      <c r="H534" s="163">
        <f t="shared" ref="H534:H541" si="262">G534*E534</f>
        <v>4.5</v>
      </c>
      <c r="I534" s="162"/>
      <c r="J534" s="163"/>
      <c r="K534" s="163"/>
      <c r="L534" s="172"/>
      <c r="M534" s="162"/>
      <c r="N534" s="173"/>
      <c r="O534" s="171">
        <f t="shared" ref="O534:O541" si="263">(H534+N534)/E534</f>
        <v>4.5</v>
      </c>
      <c r="P534" s="163">
        <f t="shared" ref="P534:P541" si="264">O534*E534</f>
        <v>4.5</v>
      </c>
      <c r="Q534" s="178"/>
    </row>
    <row r="535" spans="1:17">
      <c r="A535" s="5" t="str">
        <f>IF(C535=0,"",1+MAX(A$9:A534))</f>
        <v/>
      </c>
      <c r="B535" s="54" t="s">
        <v>56</v>
      </c>
      <c r="C535" s="55"/>
      <c r="D535" s="55"/>
      <c r="E535" s="36">
        <f>ROUNDUP(E532/200,0)</f>
        <v>2</v>
      </c>
      <c r="F535" s="32" t="s">
        <v>57</v>
      </c>
      <c r="G535" s="171">
        <v>9.8000000000000007</v>
      </c>
      <c r="H535" s="163">
        <f t="shared" si="262"/>
        <v>19.600000000000001</v>
      </c>
      <c r="I535" s="162"/>
      <c r="J535" s="163"/>
      <c r="K535" s="163"/>
      <c r="L535" s="172"/>
      <c r="M535" s="162"/>
      <c r="N535" s="173"/>
      <c r="O535" s="171">
        <f t="shared" si="263"/>
        <v>9.8000000000000007</v>
      </c>
      <c r="P535" s="163">
        <f t="shared" si="264"/>
        <v>19.600000000000001</v>
      </c>
      <c r="Q535" s="178"/>
    </row>
    <row r="536" spans="1:17">
      <c r="A536" s="5" t="str">
        <f>IF(C536=0,"",1+MAX(A$9:A535))</f>
        <v/>
      </c>
      <c r="B536" s="54" t="s">
        <v>58</v>
      </c>
      <c r="C536" s="55"/>
      <c r="D536" s="55"/>
      <c r="E536" s="36">
        <f>ROUNDUP(E532*5.25/1000,0)</f>
        <v>2</v>
      </c>
      <c r="F536" s="32" t="s">
        <v>59</v>
      </c>
      <c r="G536" s="171">
        <v>4.8</v>
      </c>
      <c r="H536" s="163">
        <f t="shared" si="262"/>
        <v>9.6</v>
      </c>
      <c r="I536" s="162"/>
      <c r="J536" s="163"/>
      <c r="K536" s="163"/>
      <c r="L536" s="172"/>
      <c r="M536" s="162"/>
      <c r="N536" s="173"/>
      <c r="O536" s="171">
        <f t="shared" si="263"/>
        <v>4.8</v>
      </c>
      <c r="P536" s="163">
        <f t="shared" si="264"/>
        <v>9.6</v>
      </c>
      <c r="Q536" s="178"/>
    </row>
    <row r="537" spans="1:17">
      <c r="A537" s="5">
        <f>IF(C537=0,"",1+MAX(A$9:A536))</f>
        <v>249</v>
      </c>
      <c r="B537" s="54" t="s">
        <v>60</v>
      </c>
      <c r="C537" s="56">
        <f>E531*F531</f>
        <v>191.38</v>
      </c>
      <c r="D537" s="37">
        <v>0.05</v>
      </c>
      <c r="E537" s="36">
        <f t="shared" ref="E537" si="265">C537*(1+D537)</f>
        <v>200.94900000000001</v>
      </c>
      <c r="F537" s="32" t="s">
        <v>37</v>
      </c>
      <c r="G537" s="171">
        <v>0</v>
      </c>
      <c r="H537" s="163">
        <f t="shared" si="262"/>
        <v>0</v>
      </c>
      <c r="I537" s="162">
        <v>1</v>
      </c>
      <c r="J537" s="163" t="s">
        <v>42</v>
      </c>
      <c r="K537" s="163">
        <v>50</v>
      </c>
      <c r="L537" s="172">
        <v>2.1000000000000001E-2</v>
      </c>
      <c r="M537" s="162">
        <f t="shared" ref="M537:M541" si="266">L537*E537</f>
        <v>4.2199290000000005</v>
      </c>
      <c r="N537" s="173">
        <f t="shared" ref="N537:N541" si="267">M537*K537</f>
        <v>210.99645000000004</v>
      </c>
      <c r="O537" s="171">
        <f t="shared" si="263"/>
        <v>1.05</v>
      </c>
      <c r="P537" s="163">
        <f t="shared" si="264"/>
        <v>210.99645000000001</v>
      </c>
      <c r="Q537" s="178"/>
    </row>
    <row r="538" spans="1:17" ht="31.5">
      <c r="A538" s="5">
        <f>IF(C538=0,"",1+MAX(A$9:A537))</f>
        <v>250</v>
      </c>
      <c r="B538" s="53" t="s">
        <v>69</v>
      </c>
      <c r="C538" s="56">
        <f>ROUNDUP(E531/1.33+1,0)</f>
        <v>12</v>
      </c>
      <c r="D538" s="37">
        <v>0.05</v>
      </c>
      <c r="E538" s="36">
        <f>C538*(1+D538)</f>
        <v>12.600000000000001</v>
      </c>
      <c r="F538" s="32" t="s">
        <v>43</v>
      </c>
      <c r="G538" s="171">
        <f>0.92*F531</f>
        <v>12.576400000000001</v>
      </c>
      <c r="H538" s="163">
        <f t="shared" si="262"/>
        <v>158.46264000000002</v>
      </c>
      <c r="I538" s="162">
        <v>1</v>
      </c>
      <c r="J538" s="163" t="s">
        <v>42</v>
      </c>
      <c r="K538" s="163">
        <v>50</v>
      </c>
      <c r="L538" s="172">
        <v>0.23</v>
      </c>
      <c r="M538" s="162">
        <f t="shared" si="266"/>
        <v>2.8980000000000006</v>
      </c>
      <c r="N538" s="173">
        <f t="shared" si="267"/>
        <v>144.90000000000003</v>
      </c>
      <c r="O538" s="171">
        <f t="shared" si="263"/>
        <v>24.076400000000003</v>
      </c>
      <c r="P538" s="163">
        <f t="shared" si="264"/>
        <v>303.36264000000006</v>
      </c>
      <c r="Q538" s="178"/>
    </row>
    <row r="539" spans="1:17">
      <c r="A539" s="5">
        <f>IF(C539=0,"",1+MAX(A$9:A538))</f>
        <v>251</v>
      </c>
      <c r="B539" s="53" t="s">
        <v>70</v>
      </c>
      <c r="C539" s="56">
        <f>E531*2</f>
        <v>28</v>
      </c>
      <c r="D539" s="37">
        <v>0.05</v>
      </c>
      <c r="E539" s="36">
        <f t="shared" ref="E539:E541" si="268">C539*(1+D539)</f>
        <v>29.400000000000002</v>
      </c>
      <c r="F539" s="32" t="s">
        <v>38</v>
      </c>
      <c r="G539" s="171">
        <v>0.92</v>
      </c>
      <c r="H539" s="163">
        <f t="shared" si="262"/>
        <v>27.048000000000002</v>
      </c>
      <c r="I539" s="162">
        <v>1</v>
      </c>
      <c r="J539" s="163" t="s">
        <v>42</v>
      </c>
      <c r="K539" s="163">
        <v>50</v>
      </c>
      <c r="L539" s="172">
        <v>0</v>
      </c>
      <c r="M539" s="162">
        <f t="shared" si="266"/>
        <v>0</v>
      </c>
      <c r="N539" s="173">
        <f t="shared" si="267"/>
        <v>0</v>
      </c>
      <c r="O539" s="171">
        <f t="shared" si="263"/>
        <v>0.92</v>
      </c>
      <c r="P539" s="163">
        <f t="shared" si="264"/>
        <v>27.048000000000002</v>
      </c>
      <c r="Q539" s="178"/>
    </row>
    <row r="540" spans="1:17">
      <c r="A540" s="5">
        <f>IF(C540=0,"",1+MAX(A$9:A539))</f>
        <v>252</v>
      </c>
      <c r="B540" s="53" t="s">
        <v>195</v>
      </c>
      <c r="C540" s="56">
        <f>E531*F531*2</f>
        <v>382.76</v>
      </c>
      <c r="D540" s="37">
        <v>0.05</v>
      </c>
      <c r="E540" s="36">
        <f t="shared" si="268"/>
        <v>401.89800000000002</v>
      </c>
      <c r="F540" s="32" t="s">
        <v>37</v>
      </c>
      <c r="G540" s="171">
        <v>0.82</v>
      </c>
      <c r="H540" s="163">
        <f t="shared" si="262"/>
        <v>329.55635999999998</v>
      </c>
      <c r="I540" s="162">
        <v>1</v>
      </c>
      <c r="J540" s="163" t="s">
        <v>42</v>
      </c>
      <c r="K540" s="163">
        <v>50</v>
      </c>
      <c r="L540" s="172">
        <v>1.0999999999999999E-2</v>
      </c>
      <c r="M540" s="162">
        <f t="shared" si="266"/>
        <v>4.4208780000000001</v>
      </c>
      <c r="N540" s="173">
        <f t="shared" si="267"/>
        <v>221.04390000000001</v>
      </c>
      <c r="O540" s="171">
        <f t="shared" si="263"/>
        <v>1.3699999999999997</v>
      </c>
      <c r="P540" s="163">
        <f t="shared" si="264"/>
        <v>550.60025999999993</v>
      </c>
      <c r="Q540" s="178"/>
    </row>
    <row r="541" spans="1:17">
      <c r="A541" s="5">
        <f>IF(C541=0,"",1+MAX(A$9:A540))</f>
        <v>253</v>
      </c>
      <c r="B541" s="53" t="s">
        <v>63</v>
      </c>
      <c r="C541" s="56">
        <f>E531*2</f>
        <v>28</v>
      </c>
      <c r="D541" s="37">
        <v>0.05</v>
      </c>
      <c r="E541" s="36">
        <f t="shared" si="268"/>
        <v>29.400000000000002</v>
      </c>
      <c r="F541" s="32" t="s">
        <v>38</v>
      </c>
      <c r="G541" s="171">
        <v>0.3</v>
      </c>
      <c r="H541" s="163">
        <f t="shared" si="262"/>
        <v>8.82</v>
      </c>
      <c r="I541" s="162">
        <v>1</v>
      </c>
      <c r="J541" s="163" t="s">
        <v>42</v>
      </c>
      <c r="K541" s="163">
        <v>50</v>
      </c>
      <c r="L541" s="172">
        <v>8.0000000000000002E-3</v>
      </c>
      <c r="M541" s="162">
        <f t="shared" si="266"/>
        <v>0.23520000000000002</v>
      </c>
      <c r="N541" s="173">
        <f t="shared" si="267"/>
        <v>11.760000000000002</v>
      </c>
      <c r="O541" s="171">
        <f t="shared" si="263"/>
        <v>0.70000000000000007</v>
      </c>
      <c r="P541" s="163">
        <f t="shared" si="264"/>
        <v>20.580000000000002</v>
      </c>
      <c r="Q541" s="178"/>
    </row>
    <row r="542" spans="1:17">
      <c r="A542" s="5" t="str">
        <f>IF(C542=0,"",1+MAX(A$9:A541))</f>
        <v/>
      </c>
      <c r="B542" s="41" t="s">
        <v>124</v>
      </c>
      <c r="C542" s="32"/>
      <c r="D542" s="32"/>
      <c r="E542" s="42">
        <v>14</v>
      </c>
      <c r="F542" s="42">
        <v>13.5</v>
      </c>
      <c r="G542" s="171"/>
      <c r="H542" s="163"/>
      <c r="I542" s="162"/>
      <c r="J542" s="163"/>
      <c r="K542" s="163"/>
      <c r="L542" s="172"/>
      <c r="M542" s="162"/>
      <c r="N542" s="173"/>
      <c r="O542" s="171"/>
      <c r="P542" s="163"/>
      <c r="Q542" s="178"/>
    </row>
    <row r="543" spans="1:17">
      <c r="A543" s="5">
        <f>IF(C543=0,"",1+MAX(A$9:A542))</f>
        <v>254</v>
      </c>
      <c r="B543" s="53" t="s">
        <v>50</v>
      </c>
      <c r="C543" s="35">
        <f>E542*F542*2</f>
        <v>378</v>
      </c>
      <c r="D543" s="37">
        <v>0.05</v>
      </c>
      <c r="E543" s="36">
        <f>C543*(1+D543)</f>
        <v>396.90000000000003</v>
      </c>
      <c r="F543" s="32" t="s">
        <v>37</v>
      </c>
      <c r="G543" s="171">
        <v>0.56999999999999995</v>
      </c>
      <c r="H543" s="163">
        <f>G543*E543</f>
        <v>226.233</v>
      </c>
      <c r="I543" s="162">
        <v>2</v>
      </c>
      <c r="J543" s="163" t="s">
        <v>51</v>
      </c>
      <c r="K543" s="163">
        <v>50</v>
      </c>
      <c r="L543" s="172">
        <v>1.4E-2</v>
      </c>
      <c r="M543" s="162">
        <f>L543*E543</f>
        <v>5.5566000000000004</v>
      </c>
      <c r="N543" s="173">
        <f>M543*K543</f>
        <v>277.83000000000004</v>
      </c>
      <c r="O543" s="171">
        <f>(H543+N543)/E543</f>
        <v>1.27</v>
      </c>
      <c r="P543" s="163">
        <f>O543*E543</f>
        <v>504.06300000000005</v>
      </c>
      <c r="Q543" s="178"/>
    </row>
    <row r="544" spans="1:17">
      <c r="A544" s="5">
        <f>IF(C544=0,"",1+MAX(A$9:A543))</f>
        <v>255</v>
      </c>
      <c r="B544" s="58" t="s">
        <v>169</v>
      </c>
      <c r="C544" s="59">
        <f>E542*F542*2</f>
        <v>378</v>
      </c>
      <c r="D544" s="37">
        <v>0.05</v>
      </c>
      <c r="E544" s="36">
        <f>C544*(1+D544)</f>
        <v>396.90000000000003</v>
      </c>
      <c r="F544" s="32" t="s">
        <v>37</v>
      </c>
      <c r="G544" s="171">
        <v>0.62</v>
      </c>
      <c r="H544" s="163">
        <f>G544*E544</f>
        <v>246.07800000000003</v>
      </c>
      <c r="I544" s="162">
        <v>2</v>
      </c>
      <c r="J544" s="163" t="s">
        <v>51</v>
      </c>
      <c r="K544" s="163">
        <v>50</v>
      </c>
      <c r="L544" s="172">
        <v>1.4E-2</v>
      </c>
      <c r="M544" s="162">
        <f>L544*E544</f>
        <v>5.5566000000000004</v>
      </c>
      <c r="N544" s="173">
        <f>M544*K544</f>
        <v>277.83000000000004</v>
      </c>
      <c r="O544" s="171">
        <f>(H544+N544)/E544</f>
        <v>1.3200000000000003</v>
      </c>
      <c r="P544" s="163">
        <f>O544*E544</f>
        <v>523.90800000000013</v>
      </c>
      <c r="Q544" s="178"/>
    </row>
    <row r="545" spans="1:17">
      <c r="A545" s="5" t="str">
        <f>IF(C545=0,"",1+MAX(A$9:A544))</f>
        <v/>
      </c>
      <c r="B545" s="54" t="s">
        <v>52</v>
      </c>
      <c r="C545" s="55"/>
      <c r="D545" s="55"/>
      <c r="E545" s="36">
        <f>ROUNDUP(E543/32,0)</f>
        <v>13</v>
      </c>
      <c r="F545" s="32" t="s">
        <v>53</v>
      </c>
      <c r="G545" s="163"/>
      <c r="H545" s="163"/>
      <c r="I545" s="162"/>
      <c r="J545" s="163"/>
      <c r="K545" s="163"/>
      <c r="L545" s="172"/>
      <c r="M545" s="162"/>
      <c r="N545" s="173"/>
      <c r="O545" s="171"/>
      <c r="P545" s="163"/>
      <c r="Q545" s="178"/>
    </row>
    <row r="546" spans="1:17">
      <c r="A546" s="5" t="str">
        <f>IF(C546=0,"",1+MAX(A$9:A545))</f>
        <v/>
      </c>
      <c r="B546" s="54" t="s">
        <v>66</v>
      </c>
      <c r="C546" s="55"/>
      <c r="D546" s="55"/>
      <c r="E546" s="36">
        <f>ROUNDUP(E544/32,0)</f>
        <v>13</v>
      </c>
      <c r="F546" s="32" t="s">
        <v>53</v>
      </c>
      <c r="G546" s="163"/>
      <c r="H546" s="163"/>
      <c r="I546" s="162"/>
      <c r="J546" s="163"/>
      <c r="K546" s="163"/>
      <c r="L546" s="172"/>
      <c r="M546" s="162"/>
      <c r="N546" s="173"/>
      <c r="O546" s="171"/>
      <c r="P546" s="163"/>
      <c r="Q546" s="178"/>
    </row>
    <row r="547" spans="1:17" ht="16.5" customHeight="1">
      <c r="A547" s="5" t="str">
        <f>IF(C547=0,"",1+MAX(A$9:A546))</f>
        <v/>
      </c>
      <c r="B547" s="54" t="s">
        <v>54</v>
      </c>
      <c r="C547" s="55"/>
      <c r="D547" s="55"/>
      <c r="E547" s="36">
        <f>ROUNDUP(E545*24/500,0)*2</f>
        <v>2</v>
      </c>
      <c r="F547" s="32" t="s">
        <v>55</v>
      </c>
      <c r="G547" s="171">
        <v>4.5</v>
      </c>
      <c r="H547" s="163">
        <f t="shared" ref="H547:H554" si="269">G547*E547</f>
        <v>9</v>
      </c>
      <c r="I547" s="162"/>
      <c r="J547" s="163"/>
      <c r="K547" s="163"/>
      <c r="L547" s="172"/>
      <c r="M547" s="162"/>
      <c r="N547" s="173"/>
      <c r="O547" s="171">
        <f t="shared" ref="O547:O554" si="270">(H547+N547)/E547</f>
        <v>4.5</v>
      </c>
      <c r="P547" s="163">
        <f t="shared" ref="P547:P554" si="271">O547*E547</f>
        <v>9</v>
      </c>
      <c r="Q547" s="178"/>
    </row>
    <row r="548" spans="1:17">
      <c r="A548" s="5" t="str">
        <f>IF(C548=0,"",1+MAX(A$9:A547))</f>
        <v/>
      </c>
      <c r="B548" s="54" t="s">
        <v>56</v>
      </c>
      <c r="C548" s="55"/>
      <c r="D548" s="55"/>
      <c r="E548" s="36">
        <f>ROUNDUP(E543/200,0)*2</f>
        <v>4</v>
      </c>
      <c r="F548" s="32" t="s">
        <v>57</v>
      </c>
      <c r="G548" s="171">
        <v>9.8000000000000007</v>
      </c>
      <c r="H548" s="163">
        <f t="shared" si="269"/>
        <v>39.200000000000003</v>
      </c>
      <c r="I548" s="162"/>
      <c r="J548" s="163"/>
      <c r="K548" s="163"/>
      <c r="L548" s="172"/>
      <c r="M548" s="162"/>
      <c r="N548" s="173"/>
      <c r="O548" s="171">
        <f t="shared" si="270"/>
        <v>9.8000000000000007</v>
      </c>
      <c r="P548" s="163">
        <f t="shared" si="271"/>
        <v>39.200000000000003</v>
      </c>
      <c r="Q548" s="178"/>
    </row>
    <row r="549" spans="1:17">
      <c r="A549" s="5" t="str">
        <f>IF(C549=0,"",1+MAX(A$9:A548))</f>
        <v/>
      </c>
      <c r="B549" s="54" t="s">
        <v>58</v>
      </c>
      <c r="C549" s="55"/>
      <c r="D549" s="55"/>
      <c r="E549" s="36">
        <f>ROUNDUP(E543*5.25/1000,0)*2</f>
        <v>6</v>
      </c>
      <c r="F549" s="32" t="s">
        <v>59</v>
      </c>
      <c r="G549" s="171">
        <v>4.8</v>
      </c>
      <c r="H549" s="163">
        <f t="shared" si="269"/>
        <v>28.799999999999997</v>
      </c>
      <c r="I549" s="162"/>
      <c r="J549" s="163"/>
      <c r="K549" s="163"/>
      <c r="L549" s="172"/>
      <c r="M549" s="162"/>
      <c r="N549" s="173"/>
      <c r="O549" s="171">
        <f t="shared" si="270"/>
        <v>4.8</v>
      </c>
      <c r="P549" s="163">
        <f t="shared" si="271"/>
        <v>28.799999999999997</v>
      </c>
      <c r="Q549" s="178"/>
    </row>
    <row r="550" spans="1:17">
      <c r="A550" s="5">
        <f>IF(C550=0,"",1+MAX(A$9:A549))</f>
        <v>256</v>
      </c>
      <c r="B550" s="54" t="s">
        <v>60</v>
      </c>
      <c r="C550" s="56">
        <f>E542*F542*2</f>
        <v>378</v>
      </c>
      <c r="D550" s="37">
        <v>0.05</v>
      </c>
      <c r="E550" s="36">
        <f t="shared" ref="E550:E554" si="272">C550*(1+D550)</f>
        <v>396.90000000000003</v>
      </c>
      <c r="F550" s="32" t="s">
        <v>37</v>
      </c>
      <c r="G550" s="171">
        <v>0</v>
      </c>
      <c r="H550" s="163">
        <f t="shared" si="269"/>
        <v>0</v>
      </c>
      <c r="I550" s="162">
        <v>1</v>
      </c>
      <c r="J550" s="163" t="s">
        <v>42</v>
      </c>
      <c r="K550" s="163">
        <v>50</v>
      </c>
      <c r="L550" s="172">
        <v>2.1000000000000001E-2</v>
      </c>
      <c r="M550" s="162">
        <f t="shared" ref="M550:M554" si="273">L550*E550</f>
        <v>8.3349000000000011</v>
      </c>
      <c r="N550" s="173">
        <f t="shared" ref="N550:N554" si="274">M550*K550</f>
        <v>416.74500000000006</v>
      </c>
      <c r="O550" s="171">
        <f t="shared" si="270"/>
        <v>1.05</v>
      </c>
      <c r="P550" s="163">
        <f t="shared" si="271"/>
        <v>416.74500000000006</v>
      </c>
      <c r="Q550" s="178"/>
    </row>
    <row r="551" spans="1:17" ht="31.5">
      <c r="A551" s="5">
        <f>IF(C551=0,"",1+MAX(A$9:A550))</f>
        <v>257</v>
      </c>
      <c r="B551" s="53" t="s">
        <v>61</v>
      </c>
      <c r="C551" s="56">
        <f>ROUNDUP(E542/1.33+1,0)</f>
        <v>12</v>
      </c>
      <c r="D551" s="37">
        <v>0.05</v>
      </c>
      <c r="E551" s="36">
        <f t="shared" si="272"/>
        <v>12.600000000000001</v>
      </c>
      <c r="F551" s="32" t="s">
        <v>43</v>
      </c>
      <c r="G551" s="171">
        <f>F542*1.5</f>
        <v>20.25</v>
      </c>
      <c r="H551" s="163">
        <f t="shared" si="269"/>
        <v>255.15000000000003</v>
      </c>
      <c r="I551" s="162">
        <v>1</v>
      </c>
      <c r="J551" s="163" t="s">
        <v>42</v>
      </c>
      <c r="K551" s="163">
        <v>50</v>
      </c>
      <c r="L551" s="172">
        <v>0.23</v>
      </c>
      <c r="M551" s="162">
        <f t="shared" si="273"/>
        <v>2.8980000000000006</v>
      </c>
      <c r="N551" s="173">
        <f t="shared" si="274"/>
        <v>144.90000000000003</v>
      </c>
      <c r="O551" s="171">
        <f t="shared" si="270"/>
        <v>31.750000000000004</v>
      </c>
      <c r="P551" s="163">
        <f t="shared" si="271"/>
        <v>400.05000000000007</v>
      </c>
      <c r="Q551" s="178"/>
    </row>
    <row r="552" spans="1:17">
      <c r="A552" s="5">
        <f>IF(C552=0,"",1+MAX(A$9:A551))</f>
        <v>258</v>
      </c>
      <c r="B552" s="53" t="s">
        <v>62</v>
      </c>
      <c r="C552" s="56">
        <f>E542*2</f>
        <v>28</v>
      </c>
      <c r="D552" s="37">
        <v>0.05</v>
      </c>
      <c r="E552" s="36">
        <f t="shared" si="272"/>
        <v>29.400000000000002</v>
      </c>
      <c r="F552" s="32" t="s">
        <v>38</v>
      </c>
      <c r="G552" s="171">
        <v>1.5</v>
      </c>
      <c r="H552" s="163">
        <f t="shared" si="269"/>
        <v>44.1</v>
      </c>
      <c r="I552" s="162">
        <v>1</v>
      </c>
      <c r="J552" s="163" t="s">
        <v>42</v>
      </c>
      <c r="K552" s="163">
        <v>50</v>
      </c>
      <c r="L552" s="172">
        <v>0</v>
      </c>
      <c r="M552" s="162">
        <f t="shared" si="273"/>
        <v>0</v>
      </c>
      <c r="N552" s="173">
        <f t="shared" si="274"/>
        <v>0</v>
      </c>
      <c r="O552" s="171">
        <f t="shared" si="270"/>
        <v>1.5</v>
      </c>
      <c r="P552" s="163">
        <f t="shared" si="271"/>
        <v>44.1</v>
      </c>
      <c r="Q552" s="178"/>
    </row>
    <row r="553" spans="1:17">
      <c r="A553" s="5">
        <f>IF(C553=0,"",1+MAX(A$9:A552))</f>
        <v>259</v>
      </c>
      <c r="B553" s="53" t="s">
        <v>194</v>
      </c>
      <c r="C553" s="56">
        <f>E542*F542</f>
        <v>189</v>
      </c>
      <c r="D553" s="37">
        <v>0.05</v>
      </c>
      <c r="E553" s="36">
        <f t="shared" si="272"/>
        <v>198.45000000000002</v>
      </c>
      <c r="F553" s="32" t="s">
        <v>37</v>
      </c>
      <c r="G553" s="171">
        <v>0.85</v>
      </c>
      <c r="H553" s="163">
        <f t="shared" si="269"/>
        <v>168.6825</v>
      </c>
      <c r="I553" s="162">
        <v>1</v>
      </c>
      <c r="J553" s="163" t="s">
        <v>42</v>
      </c>
      <c r="K553" s="163">
        <v>50</v>
      </c>
      <c r="L553" s="172">
        <v>1.0999999999999999E-2</v>
      </c>
      <c r="M553" s="162">
        <f t="shared" si="273"/>
        <v>2.1829499999999999</v>
      </c>
      <c r="N553" s="173">
        <f t="shared" si="274"/>
        <v>109.14749999999999</v>
      </c>
      <c r="O553" s="171">
        <f t="shared" si="270"/>
        <v>1.3999999999999997</v>
      </c>
      <c r="P553" s="163">
        <f t="shared" si="271"/>
        <v>277.83</v>
      </c>
      <c r="Q553" s="178"/>
    </row>
    <row r="554" spans="1:17">
      <c r="A554" s="5">
        <f>IF(C554=0,"",1+MAX(A$9:A553))</f>
        <v>260</v>
      </c>
      <c r="B554" s="53" t="s">
        <v>63</v>
      </c>
      <c r="C554" s="56">
        <f>E542*4</f>
        <v>56</v>
      </c>
      <c r="D554" s="37">
        <v>0.05</v>
      </c>
      <c r="E554" s="36">
        <f t="shared" si="272"/>
        <v>58.800000000000004</v>
      </c>
      <c r="F554" s="32" t="s">
        <v>38</v>
      </c>
      <c r="G554" s="171">
        <v>0.3</v>
      </c>
      <c r="H554" s="163">
        <f t="shared" si="269"/>
        <v>17.64</v>
      </c>
      <c r="I554" s="162">
        <v>1</v>
      </c>
      <c r="J554" s="163" t="s">
        <v>42</v>
      </c>
      <c r="K554" s="163">
        <v>50</v>
      </c>
      <c r="L554" s="172">
        <v>8.0000000000000002E-3</v>
      </c>
      <c r="M554" s="162">
        <f t="shared" si="273"/>
        <v>0.47040000000000004</v>
      </c>
      <c r="N554" s="173">
        <f t="shared" si="274"/>
        <v>23.520000000000003</v>
      </c>
      <c r="O554" s="171">
        <f t="shared" si="270"/>
        <v>0.70000000000000007</v>
      </c>
      <c r="P554" s="163">
        <f t="shared" si="271"/>
        <v>41.160000000000004</v>
      </c>
      <c r="Q554" s="178"/>
    </row>
    <row r="555" spans="1:17">
      <c r="A555" s="5" t="str">
        <f>IF(C555=0,"",1+MAX(A$9:A554))</f>
        <v/>
      </c>
      <c r="B555" s="41" t="s">
        <v>125</v>
      </c>
      <c r="C555" s="32"/>
      <c r="D555" s="32"/>
      <c r="E555" s="42">
        <v>13</v>
      </c>
      <c r="F555" s="42">
        <v>13.5</v>
      </c>
      <c r="G555" s="171"/>
      <c r="H555" s="163"/>
      <c r="I555" s="162"/>
      <c r="J555" s="163"/>
      <c r="K555" s="163"/>
      <c r="L555" s="172"/>
      <c r="M555" s="162"/>
      <c r="N555" s="173"/>
      <c r="O555" s="171"/>
      <c r="P555" s="163"/>
      <c r="Q555" s="178"/>
    </row>
    <row r="556" spans="1:17">
      <c r="A556" s="5">
        <f>IF(C556=0,"",1+MAX(A$9:A555))</f>
        <v>261</v>
      </c>
      <c r="B556" s="53" t="s">
        <v>50</v>
      </c>
      <c r="C556" s="35">
        <f>E555*F555*2</f>
        <v>351</v>
      </c>
      <c r="D556" s="37">
        <v>0.05</v>
      </c>
      <c r="E556" s="36">
        <f>C556*(1+D556)</f>
        <v>368.55</v>
      </c>
      <c r="F556" s="32" t="s">
        <v>37</v>
      </c>
      <c r="G556" s="171">
        <v>0.56999999999999995</v>
      </c>
      <c r="H556" s="163">
        <f>G556*E556</f>
        <v>210.0735</v>
      </c>
      <c r="I556" s="162">
        <v>2</v>
      </c>
      <c r="J556" s="163" t="s">
        <v>51</v>
      </c>
      <c r="K556" s="163">
        <v>50</v>
      </c>
      <c r="L556" s="172">
        <v>1.4E-2</v>
      </c>
      <c r="M556" s="162">
        <f>L556*E556</f>
        <v>5.1597</v>
      </c>
      <c r="N556" s="173">
        <f>M556*K556</f>
        <v>257.98500000000001</v>
      </c>
      <c r="O556" s="171">
        <f>(H556+N556)/E556</f>
        <v>1.27</v>
      </c>
      <c r="P556" s="163">
        <f>O556*E556</f>
        <v>468.05850000000004</v>
      </c>
      <c r="Q556" s="178"/>
    </row>
    <row r="557" spans="1:17">
      <c r="A557" s="5" t="str">
        <f>IF(C557=0,"",1+MAX(A$9:A556))</f>
        <v/>
      </c>
      <c r="B557" s="54" t="s">
        <v>52</v>
      </c>
      <c r="C557" s="55"/>
      <c r="D557" s="55"/>
      <c r="E557" s="36">
        <f>ROUNDUP(E556/32,0)</f>
        <v>12</v>
      </c>
      <c r="F557" s="32" t="s">
        <v>53</v>
      </c>
      <c r="G557" s="163"/>
      <c r="H557" s="163"/>
      <c r="I557" s="162"/>
      <c r="J557" s="163"/>
      <c r="K557" s="163"/>
      <c r="L557" s="172"/>
      <c r="M557" s="162"/>
      <c r="N557" s="173"/>
      <c r="O557" s="171"/>
      <c r="P557" s="163"/>
      <c r="Q557" s="178"/>
    </row>
    <row r="558" spans="1:17">
      <c r="A558" s="5" t="str">
        <f>IF(C558=0,"",1+MAX(A$9:A557))</f>
        <v/>
      </c>
      <c r="B558" s="54" t="s">
        <v>66</v>
      </c>
      <c r="C558" s="55"/>
      <c r="D558" s="55"/>
      <c r="E558" s="36">
        <f>ROUNDUP(E556/32,0)</f>
        <v>12</v>
      </c>
      <c r="F558" s="32" t="s">
        <v>53</v>
      </c>
      <c r="G558" s="163"/>
      <c r="H558" s="163"/>
      <c r="I558" s="162"/>
      <c r="J558" s="163"/>
      <c r="K558" s="163"/>
      <c r="L558" s="172"/>
      <c r="M558" s="162"/>
      <c r="N558" s="173"/>
      <c r="O558" s="171"/>
      <c r="P558" s="163"/>
      <c r="Q558" s="178"/>
    </row>
    <row r="559" spans="1:17" ht="16.5" customHeight="1">
      <c r="A559" s="5" t="str">
        <f>IF(C559=0,"",1+MAX(A$9:A558))</f>
        <v/>
      </c>
      <c r="B559" s="54" t="s">
        <v>54</v>
      </c>
      <c r="C559" s="55"/>
      <c r="D559" s="55"/>
      <c r="E559" s="36">
        <f>ROUNDUP(E557*24/500,0)*2</f>
        <v>2</v>
      </c>
      <c r="F559" s="32" t="s">
        <v>55</v>
      </c>
      <c r="G559" s="171">
        <v>4.5</v>
      </c>
      <c r="H559" s="163">
        <f t="shared" ref="H559:H566" si="275">G559*E559</f>
        <v>9</v>
      </c>
      <c r="I559" s="162"/>
      <c r="J559" s="163"/>
      <c r="K559" s="163"/>
      <c r="L559" s="172"/>
      <c r="M559" s="162"/>
      <c r="N559" s="173"/>
      <c r="O559" s="171">
        <f t="shared" ref="O559:O566" si="276">(H559+N559)/E559</f>
        <v>4.5</v>
      </c>
      <c r="P559" s="163">
        <f t="shared" ref="P559:P566" si="277">O559*E559</f>
        <v>9</v>
      </c>
      <c r="Q559" s="178"/>
    </row>
    <row r="560" spans="1:17">
      <c r="A560" s="5" t="str">
        <f>IF(C560=0,"",1+MAX(A$9:A559))</f>
        <v/>
      </c>
      <c r="B560" s="54" t="s">
        <v>56</v>
      </c>
      <c r="C560" s="55"/>
      <c r="D560" s="55"/>
      <c r="E560" s="36">
        <f>ROUNDUP(E556/200,0)*2</f>
        <v>4</v>
      </c>
      <c r="F560" s="32" t="s">
        <v>57</v>
      </c>
      <c r="G560" s="171">
        <v>9.8000000000000007</v>
      </c>
      <c r="H560" s="163">
        <f t="shared" si="275"/>
        <v>39.200000000000003</v>
      </c>
      <c r="I560" s="162"/>
      <c r="J560" s="163"/>
      <c r="K560" s="163"/>
      <c r="L560" s="172"/>
      <c r="M560" s="162"/>
      <c r="N560" s="173"/>
      <c r="O560" s="171">
        <f t="shared" si="276"/>
        <v>9.8000000000000007</v>
      </c>
      <c r="P560" s="163">
        <f t="shared" si="277"/>
        <v>39.200000000000003</v>
      </c>
      <c r="Q560" s="178"/>
    </row>
    <row r="561" spans="1:17">
      <c r="A561" s="5" t="str">
        <f>IF(C561=0,"",1+MAX(A$9:A560))</f>
        <v/>
      </c>
      <c r="B561" s="54" t="s">
        <v>58</v>
      </c>
      <c r="C561" s="55"/>
      <c r="D561" s="55"/>
      <c r="E561" s="36">
        <f>ROUNDUP(E556*5.25/1000,0)*2</f>
        <v>4</v>
      </c>
      <c r="F561" s="32" t="s">
        <v>59</v>
      </c>
      <c r="G561" s="171">
        <v>4.8</v>
      </c>
      <c r="H561" s="163">
        <f t="shared" si="275"/>
        <v>19.2</v>
      </c>
      <c r="I561" s="162"/>
      <c r="J561" s="163"/>
      <c r="K561" s="163"/>
      <c r="L561" s="172"/>
      <c r="M561" s="162"/>
      <c r="N561" s="173"/>
      <c r="O561" s="171">
        <f t="shared" si="276"/>
        <v>4.8</v>
      </c>
      <c r="P561" s="163">
        <f t="shared" si="277"/>
        <v>19.2</v>
      </c>
      <c r="Q561" s="178"/>
    </row>
    <row r="562" spans="1:17">
      <c r="A562" s="5">
        <f>IF(C562=0,"",1+MAX(A$9:A561))</f>
        <v>262</v>
      </c>
      <c r="B562" s="54" t="s">
        <v>60</v>
      </c>
      <c r="C562" s="56">
        <f>E555*F555*2</f>
        <v>351</v>
      </c>
      <c r="D562" s="37">
        <v>0.05</v>
      </c>
      <c r="E562" s="36">
        <f t="shared" ref="E562:E566" si="278">C562*(1+D562)</f>
        <v>368.55</v>
      </c>
      <c r="F562" s="32" t="s">
        <v>37</v>
      </c>
      <c r="G562" s="171">
        <v>0</v>
      </c>
      <c r="H562" s="163">
        <f t="shared" si="275"/>
        <v>0</v>
      </c>
      <c r="I562" s="162">
        <v>1</v>
      </c>
      <c r="J562" s="163" t="s">
        <v>42</v>
      </c>
      <c r="K562" s="163">
        <v>50</v>
      </c>
      <c r="L562" s="172">
        <v>2.1000000000000001E-2</v>
      </c>
      <c r="M562" s="162">
        <f t="shared" ref="M562:M566" si="279">L562*E562</f>
        <v>7.7395500000000004</v>
      </c>
      <c r="N562" s="173">
        <f t="shared" ref="N562:N566" si="280">M562*K562</f>
        <v>386.97750000000002</v>
      </c>
      <c r="O562" s="171">
        <f t="shared" si="276"/>
        <v>1.05</v>
      </c>
      <c r="P562" s="163">
        <f t="shared" si="277"/>
        <v>386.97750000000002</v>
      </c>
      <c r="Q562" s="178"/>
    </row>
    <row r="563" spans="1:17" ht="31.5">
      <c r="A563" s="5">
        <f>IF(C563=0,"",1+MAX(A$9:A562))</f>
        <v>263</v>
      </c>
      <c r="B563" s="53" t="s">
        <v>69</v>
      </c>
      <c r="C563" s="56">
        <f>ROUNDUP(E555/1.33+1,0)</f>
        <v>11</v>
      </c>
      <c r="D563" s="37">
        <v>0.05</v>
      </c>
      <c r="E563" s="36">
        <f t="shared" si="278"/>
        <v>11.55</v>
      </c>
      <c r="F563" s="32" t="s">
        <v>43</v>
      </c>
      <c r="G563" s="171">
        <f>F555*0.96</f>
        <v>12.959999999999999</v>
      </c>
      <c r="H563" s="163">
        <f t="shared" si="275"/>
        <v>149.68799999999999</v>
      </c>
      <c r="I563" s="162">
        <v>1</v>
      </c>
      <c r="J563" s="163" t="s">
        <v>42</v>
      </c>
      <c r="K563" s="163">
        <v>50</v>
      </c>
      <c r="L563" s="172">
        <v>0.23</v>
      </c>
      <c r="M563" s="162">
        <f t="shared" si="279"/>
        <v>2.6565000000000003</v>
      </c>
      <c r="N563" s="173">
        <f t="shared" si="280"/>
        <v>132.82500000000002</v>
      </c>
      <c r="O563" s="171">
        <f t="shared" si="276"/>
        <v>24.46</v>
      </c>
      <c r="P563" s="163">
        <f t="shared" si="277"/>
        <v>282.51300000000003</v>
      </c>
      <c r="Q563" s="178"/>
    </row>
    <row r="564" spans="1:17">
      <c r="A564" s="5">
        <f>IF(C564=0,"",1+MAX(A$9:A563))</f>
        <v>264</v>
      </c>
      <c r="B564" s="53" t="s">
        <v>70</v>
      </c>
      <c r="C564" s="56">
        <f>E555*2</f>
        <v>26</v>
      </c>
      <c r="D564" s="37">
        <v>0.05</v>
      </c>
      <c r="E564" s="36">
        <f t="shared" si="278"/>
        <v>27.3</v>
      </c>
      <c r="F564" s="32" t="s">
        <v>38</v>
      </c>
      <c r="G564" s="171">
        <v>0.96</v>
      </c>
      <c r="H564" s="163">
        <f t="shared" si="275"/>
        <v>26.207999999999998</v>
      </c>
      <c r="I564" s="162">
        <v>1</v>
      </c>
      <c r="J564" s="163" t="s">
        <v>42</v>
      </c>
      <c r="K564" s="163">
        <v>50</v>
      </c>
      <c r="L564" s="172">
        <v>0</v>
      </c>
      <c r="M564" s="162">
        <f t="shared" si="279"/>
        <v>0</v>
      </c>
      <c r="N564" s="173">
        <f t="shared" si="280"/>
        <v>0</v>
      </c>
      <c r="O564" s="171">
        <f t="shared" si="276"/>
        <v>0.96</v>
      </c>
      <c r="P564" s="163">
        <f t="shared" si="277"/>
        <v>26.207999999999998</v>
      </c>
      <c r="Q564" s="178"/>
    </row>
    <row r="565" spans="1:17">
      <c r="A565" s="5">
        <f>IF(C565=0,"",1+MAX(A$9:A564))</f>
        <v>265</v>
      </c>
      <c r="B565" s="53" t="s">
        <v>190</v>
      </c>
      <c r="C565" s="57">
        <f>E555*F555</f>
        <v>175.5</v>
      </c>
      <c r="D565" s="37">
        <v>0.05</v>
      </c>
      <c r="E565" s="36">
        <f t="shared" si="278"/>
        <v>184.27500000000001</v>
      </c>
      <c r="F565" s="32" t="s">
        <v>37</v>
      </c>
      <c r="G565" s="171">
        <v>0.63</v>
      </c>
      <c r="H565" s="163">
        <f t="shared" si="275"/>
        <v>116.09325</v>
      </c>
      <c r="I565" s="162">
        <v>1</v>
      </c>
      <c r="J565" s="163" t="s">
        <v>42</v>
      </c>
      <c r="K565" s="163">
        <v>50</v>
      </c>
      <c r="L565" s="172">
        <v>1.0999999999999999E-2</v>
      </c>
      <c r="M565" s="162">
        <f t="shared" si="279"/>
        <v>2.0270250000000001</v>
      </c>
      <c r="N565" s="173">
        <f t="shared" si="280"/>
        <v>101.35125000000001</v>
      </c>
      <c r="O565" s="171">
        <f t="shared" si="276"/>
        <v>1.18</v>
      </c>
      <c r="P565" s="163">
        <f t="shared" si="277"/>
        <v>217.44450000000001</v>
      </c>
      <c r="Q565" s="178"/>
    </row>
    <row r="566" spans="1:17">
      <c r="A566" s="5">
        <f>IF(C566=0,"",1+MAX(A$9:A565))</f>
        <v>266</v>
      </c>
      <c r="B566" s="53" t="s">
        <v>63</v>
      </c>
      <c r="C566" s="56">
        <f>E555*4</f>
        <v>52</v>
      </c>
      <c r="D566" s="37">
        <v>0.05</v>
      </c>
      <c r="E566" s="36">
        <f t="shared" si="278"/>
        <v>54.6</v>
      </c>
      <c r="F566" s="32" t="s">
        <v>38</v>
      </c>
      <c r="G566" s="171">
        <v>0.3</v>
      </c>
      <c r="H566" s="163">
        <f t="shared" si="275"/>
        <v>16.38</v>
      </c>
      <c r="I566" s="162">
        <v>1</v>
      </c>
      <c r="J566" s="163" t="s">
        <v>42</v>
      </c>
      <c r="K566" s="163">
        <v>50</v>
      </c>
      <c r="L566" s="172">
        <v>8.0000000000000002E-3</v>
      </c>
      <c r="M566" s="162">
        <f t="shared" si="279"/>
        <v>0.43680000000000002</v>
      </c>
      <c r="N566" s="173">
        <f t="shared" si="280"/>
        <v>21.84</v>
      </c>
      <c r="O566" s="171">
        <f t="shared" si="276"/>
        <v>0.7</v>
      </c>
      <c r="P566" s="163">
        <f t="shared" si="277"/>
        <v>38.22</v>
      </c>
      <c r="Q566" s="178"/>
    </row>
    <row r="567" spans="1:17">
      <c r="A567" s="5" t="str">
        <f>IF(C567=0,"",1+MAX(A$9:A566))</f>
        <v/>
      </c>
      <c r="B567" s="41" t="s">
        <v>126</v>
      </c>
      <c r="C567" s="32"/>
      <c r="D567" s="32"/>
      <c r="E567" s="42">
        <v>9</v>
      </c>
      <c r="F567" s="42">
        <v>13.5</v>
      </c>
      <c r="G567" s="171"/>
      <c r="H567" s="163"/>
      <c r="I567" s="162"/>
      <c r="J567" s="163"/>
      <c r="K567" s="163"/>
      <c r="L567" s="172"/>
      <c r="M567" s="162"/>
      <c r="N567" s="173"/>
      <c r="O567" s="171"/>
      <c r="P567" s="163"/>
      <c r="Q567" s="178"/>
    </row>
    <row r="568" spans="1:17">
      <c r="A568" s="5">
        <f>IF(C568=0,"",1+MAX(A$9:A567))</f>
        <v>267</v>
      </c>
      <c r="B568" s="53" t="s">
        <v>50</v>
      </c>
      <c r="C568" s="35">
        <f>E567*F567*2</f>
        <v>243</v>
      </c>
      <c r="D568" s="37">
        <v>0.05</v>
      </c>
      <c r="E568" s="36">
        <f>C568*(1+D568)</f>
        <v>255.15</v>
      </c>
      <c r="F568" s="32" t="s">
        <v>37</v>
      </c>
      <c r="G568" s="171">
        <v>0.56999999999999995</v>
      </c>
      <c r="H568" s="163">
        <f>G568*E568</f>
        <v>145.43549999999999</v>
      </c>
      <c r="I568" s="162">
        <v>2</v>
      </c>
      <c r="J568" s="163" t="s">
        <v>51</v>
      </c>
      <c r="K568" s="163">
        <v>50</v>
      </c>
      <c r="L568" s="172">
        <v>1.4E-2</v>
      </c>
      <c r="M568" s="162">
        <f>L568*E568</f>
        <v>3.5721000000000003</v>
      </c>
      <c r="N568" s="173">
        <f>M568*K568</f>
        <v>178.60500000000002</v>
      </c>
      <c r="O568" s="171">
        <f>(H568+N568)/E568</f>
        <v>1.27</v>
      </c>
      <c r="P568" s="163">
        <f>O568*E568</f>
        <v>324.04050000000001</v>
      </c>
      <c r="Q568" s="178"/>
    </row>
    <row r="569" spans="1:17">
      <c r="A569" s="5" t="str">
        <f>IF(C569=0,"",1+MAX(A$9:A568))</f>
        <v/>
      </c>
      <c r="B569" s="54" t="s">
        <v>52</v>
      </c>
      <c r="C569" s="55"/>
      <c r="D569" s="55"/>
      <c r="E569" s="36">
        <f>ROUNDUP(E568/32,0)</f>
        <v>8</v>
      </c>
      <c r="F569" s="32" t="s">
        <v>53</v>
      </c>
      <c r="G569" s="171"/>
      <c r="H569" s="163"/>
      <c r="I569" s="162"/>
      <c r="J569" s="163"/>
      <c r="K569" s="163"/>
      <c r="L569" s="172"/>
      <c r="M569" s="162"/>
      <c r="N569" s="173"/>
      <c r="O569" s="171"/>
      <c r="P569" s="163"/>
      <c r="Q569" s="178"/>
    </row>
    <row r="570" spans="1:17" ht="16.5" customHeight="1">
      <c r="A570" s="5" t="str">
        <f>IF(C570=0,"",1+MAX(A$9:A569))</f>
        <v/>
      </c>
      <c r="B570" s="54" t="s">
        <v>54</v>
      </c>
      <c r="C570" s="55"/>
      <c r="D570" s="55"/>
      <c r="E570" s="36">
        <f>ROUNDUP(E569*24/500,0)</f>
        <v>1</v>
      </c>
      <c r="F570" s="32" t="s">
        <v>55</v>
      </c>
      <c r="G570" s="171">
        <v>4.5</v>
      </c>
      <c r="H570" s="163">
        <f t="shared" ref="H570:H575" si="281">G570*E570</f>
        <v>4.5</v>
      </c>
      <c r="I570" s="162"/>
      <c r="J570" s="163"/>
      <c r="K570" s="163"/>
      <c r="L570" s="172"/>
      <c r="M570" s="162"/>
      <c r="N570" s="173"/>
      <c r="O570" s="171">
        <f t="shared" ref="O570:O577" si="282">(H570+N570)/E570</f>
        <v>4.5</v>
      </c>
      <c r="P570" s="163">
        <f t="shared" ref="P570:P577" si="283">O570*E570</f>
        <v>4.5</v>
      </c>
      <c r="Q570" s="178"/>
    </row>
    <row r="571" spans="1:17">
      <c r="A571" s="5" t="str">
        <f>IF(C571=0,"",1+MAX(A$9:A570))</f>
        <v/>
      </c>
      <c r="B571" s="54" t="s">
        <v>56</v>
      </c>
      <c r="C571" s="55"/>
      <c r="D571" s="55"/>
      <c r="E571" s="36">
        <f>ROUNDUP(E568/200,0)</f>
        <v>2</v>
      </c>
      <c r="F571" s="32" t="s">
        <v>57</v>
      </c>
      <c r="G571" s="171">
        <v>9.8000000000000007</v>
      </c>
      <c r="H571" s="163">
        <f t="shared" si="281"/>
        <v>19.600000000000001</v>
      </c>
      <c r="I571" s="162"/>
      <c r="J571" s="163"/>
      <c r="K571" s="163"/>
      <c r="L571" s="172"/>
      <c r="M571" s="162"/>
      <c r="N571" s="173"/>
      <c r="O571" s="171">
        <f t="shared" si="282"/>
        <v>9.8000000000000007</v>
      </c>
      <c r="P571" s="163">
        <f t="shared" si="283"/>
        <v>19.600000000000001</v>
      </c>
      <c r="Q571" s="178"/>
    </row>
    <row r="572" spans="1:17">
      <c r="A572" s="5" t="str">
        <f>IF(C572=0,"",1+MAX(A$9:A571))</f>
        <v/>
      </c>
      <c r="B572" s="54" t="s">
        <v>58</v>
      </c>
      <c r="C572" s="55"/>
      <c r="D572" s="55"/>
      <c r="E572" s="36">
        <f>ROUNDUP(E568*5.25/1000,0)</f>
        <v>2</v>
      </c>
      <c r="F572" s="32" t="s">
        <v>59</v>
      </c>
      <c r="G572" s="171">
        <v>4.8</v>
      </c>
      <c r="H572" s="163">
        <f t="shared" si="281"/>
        <v>9.6</v>
      </c>
      <c r="I572" s="162"/>
      <c r="J572" s="163"/>
      <c r="K572" s="163"/>
      <c r="L572" s="172"/>
      <c r="M572" s="162"/>
      <c r="N572" s="173"/>
      <c r="O572" s="171">
        <f t="shared" si="282"/>
        <v>4.8</v>
      </c>
      <c r="P572" s="163">
        <f t="shared" si="283"/>
        <v>9.6</v>
      </c>
      <c r="Q572" s="178"/>
    </row>
    <row r="573" spans="1:17">
      <c r="A573" s="5">
        <f>IF(C573=0,"",1+MAX(A$9:A572))</f>
        <v>268</v>
      </c>
      <c r="B573" s="54" t="s">
        <v>60</v>
      </c>
      <c r="C573" s="56">
        <f>E567*F567</f>
        <v>121.5</v>
      </c>
      <c r="D573" s="37">
        <v>0.05</v>
      </c>
      <c r="E573" s="36">
        <f t="shared" ref="E573:E575" si="284">C573*(1+D573)</f>
        <v>127.575</v>
      </c>
      <c r="F573" s="32" t="s">
        <v>37</v>
      </c>
      <c r="G573" s="171">
        <v>0</v>
      </c>
      <c r="H573" s="163">
        <f t="shared" si="281"/>
        <v>0</v>
      </c>
      <c r="I573" s="162">
        <v>1</v>
      </c>
      <c r="J573" s="163" t="s">
        <v>42</v>
      </c>
      <c r="K573" s="163">
        <v>50</v>
      </c>
      <c r="L573" s="172">
        <v>2.1000000000000001E-2</v>
      </c>
      <c r="M573" s="162">
        <f t="shared" ref="M573:M577" si="285">L573*E573</f>
        <v>2.6790750000000001</v>
      </c>
      <c r="N573" s="173">
        <f t="shared" ref="N573:N577" si="286">M573*K573</f>
        <v>133.95375000000001</v>
      </c>
      <c r="O573" s="171">
        <f t="shared" si="282"/>
        <v>1.05</v>
      </c>
      <c r="P573" s="163">
        <f t="shared" si="283"/>
        <v>133.95375000000001</v>
      </c>
      <c r="Q573" s="178"/>
    </row>
    <row r="574" spans="1:17">
      <c r="A574" s="5">
        <f>IF(C574=0,"",1+MAX(A$9:A573))</f>
        <v>269</v>
      </c>
      <c r="B574" s="53" t="s">
        <v>207</v>
      </c>
      <c r="C574" s="57">
        <f>ROUNDUP(E567/1.33+1,0)</f>
        <v>8</v>
      </c>
      <c r="D574" s="37">
        <v>0.05</v>
      </c>
      <c r="E574" s="36">
        <f t="shared" si="284"/>
        <v>8.4</v>
      </c>
      <c r="F574" s="32" t="s">
        <v>43</v>
      </c>
      <c r="G574" s="171">
        <f>3.5*F567</f>
        <v>47.25</v>
      </c>
      <c r="H574" s="163">
        <f t="shared" si="281"/>
        <v>396.90000000000003</v>
      </c>
      <c r="I574" s="162">
        <v>1</v>
      </c>
      <c r="J574" s="163" t="s">
        <v>42</v>
      </c>
      <c r="K574" s="163">
        <v>50</v>
      </c>
      <c r="L574" s="172">
        <v>0.23</v>
      </c>
      <c r="M574" s="162">
        <f t="shared" si="285"/>
        <v>1.9320000000000002</v>
      </c>
      <c r="N574" s="173">
        <f t="shared" si="286"/>
        <v>96.600000000000009</v>
      </c>
      <c r="O574" s="171">
        <f t="shared" si="282"/>
        <v>58.750000000000007</v>
      </c>
      <c r="P574" s="163">
        <f t="shared" si="283"/>
        <v>493.50000000000006</v>
      </c>
      <c r="Q574" s="178"/>
    </row>
    <row r="575" spans="1:17">
      <c r="A575" s="5">
        <f>IF(C575=0,"",1+MAX(A$9:A574))</f>
        <v>270</v>
      </c>
      <c r="B575" s="53" t="s">
        <v>68</v>
      </c>
      <c r="C575" s="57">
        <f>E567*2</f>
        <v>18</v>
      </c>
      <c r="D575" s="37">
        <v>0.05</v>
      </c>
      <c r="E575" s="36">
        <f t="shared" si="284"/>
        <v>18.900000000000002</v>
      </c>
      <c r="F575" s="32" t="s">
        <v>38</v>
      </c>
      <c r="G575" s="171">
        <v>3.5</v>
      </c>
      <c r="H575" s="163">
        <f t="shared" si="281"/>
        <v>66.150000000000006</v>
      </c>
      <c r="I575" s="162">
        <v>1</v>
      </c>
      <c r="J575" s="163" t="s">
        <v>42</v>
      </c>
      <c r="K575" s="163">
        <v>50</v>
      </c>
      <c r="L575" s="172">
        <v>0</v>
      </c>
      <c r="M575" s="162">
        <f t="shared" si="285"/>
        <v>0</v>
      </c>
      <c r="N575" s="173">
        <f t="shared" si="286"/>
        <v>0</v>
      </c>
      <c r="O575" s="171">
        <f t="shared" si="282"/>
        <v>3.5</v>
      </c>
      <c r="P575" s="163">
        <f t="shared" si="283"/>
        <v>66.150000000000006</v>
      </c>
      <c r="Q575" s="178"/>
    </row>
    <row r="576" spans="1:17">
      <c r="A576" s="5">
        <f>IF(C576=0,"",1+MAX(A$9:A575))</f>
        <v>271</v>
      </c>
      <c r="B576" s="53" t="s">
        <v>198</v>
      </c>
      <c r="C576" s="57">
        <f>E567*F567</f>
        <v>121.5</v>
      </c>
      <c r="D576" s="37">
        <v>0.05</v>
      </c>
      <c r="E576" s="36">
        <f t="shared" ref="E576:E577" si="287">C576*(1+D576)</f>
        <v>127.575</v>
      </c>
      <c r="F576" s="32" t="s">
        <v>37</v>
      </c>
      <c r="G576" s="171">
        <v>1.8</v>
      </c>
      <c r="H576" s="163">
        <f t="shared" ref="H576:H577" si="288">G576*E576</f>
        <v>229.63500000000002</v>
      </c>
      <c r="I576" s="162">
        <v>1</v>
      </c>
      <c r="J576" s="163" t="s">
        <v>42</v>
      </c>
      <c r="K576" s="163">
        <v>50</v>
      </c>
      <c r="L576" s="172">
        <v>1.0999999999999999E-2</v>
      </c>
      <c r="M576" s="162">
        <f t="shared" si="285"/>
        <v>1.4033249999999999</v>
      </c>
      <c r="N576" s="173">
        <f t="shared" si="286"/>
        <v>70.166249999999991</v>
      </c>
      <c r="O576" s="171">
        <f t="shared" si="282"/>
        <v>2.3499999999999996</v>
      </c>
      <c r="P576" s="163">
        <f t="shared" si="283"/>
        <v>299.80124999999998</v>
      </c>
      <c r="Q576" s="178"/>
    </row>
    <row r="577" spans="1:17" ht="16.5" thickBot="1">
      <c r="A577" s="5">
        <f>IF(C577=0,"",1+MAX(A$9:A576))</f>
        <v>272</v>
      </c>
      <c r="B577" s="53" t="s">
        <v>63</v>
      </c>
      <c r="C577" s="56">
        <f>E567*4</f>
        <v>36</v>
      </c>
      <c r="D577" s="37">
        <v>0.05</v>
      </c>
      <c r="E577" s="36">
        <f t="shared" si="287"/>
        <v>37.800000000000004</v>
      </c>
      <c r="F577" s="32" t="s">
        <v>38</v>
      </c>
      <c r="G577" s="171">
        <v>0.3</v>
      </c>
      <c r="H577" s="163">
        <f t="shared" si="288"/>
        <v>11.340000000000002</v>
      </c>
      <c r="I577" s="162">
        <v>1</v>
      </c>
      <c r="J577" s="163" t="s">
        <v>42</v>
      </c>
      <c r="K577" s="163">
        <v>50</v>
      </c>
      <c r="L577" s="172">
        <v>8.0000000000000002E-3</v>
      </c>
      <c r="M577" s="162">
        <f t="shared" si="285"/>
        <v>0.30240000000000006</v>
      </c>
      <c r="N577" s="173">
        <f t="shared" si="286"/>
        <v>15.120000000000003</v>
      </c>
      <c r="O577" s="171">
        <f t="shared" si="282"/>
        <v>0.70000000000000007</v>
      </c>
      <c r="P577" s="163">
        <f t="shared" si="283"/>
        <v>26.460000000000004</v>
      </c>
      <c r="Q577" s="178"/>
    </row>
    <row r="578" spans="1:17" ht="16.5" thickBot="1">
      <c r="A578" s="154"/>
      <c r="B578" s="155"/>
      <c r="C578" s="156"/>
      <c r="D578" s="157"/>
      <c r="E578" s="157"/>
      <c r="F578" s="158"/>
      <c r="G578" s="158"/>
      <c r="H578" s="158"/>
      <c r="I578" s="158"/>
      <c r="J578" s="159"/>
      <c r="K578" s="159"/>
      <c r="L578" s="160"/>
      <c r="M578" s="159"/>
      <c r="N578" s="157"/>
      <c r="O578" s="159"/>
      <c r="P578" s="159"/>
      <c r="Q578" s="161"/>
    </row>
    <row r="579" spans="1:17">
      <c r="A579" s="121" t="s">
        <v>182</v>
      </c>
      <c r="B579" s="133"/>
      <c r="C579" s="134"/>
      <c r="D579" s="135"/>
      <c r="E579" s="135"/>
      <c r="F579" s="136"/>
      <c r="G579" s="136"/>
      <c r="H579" s="136"/>
      <c r="I579" s="137"/>
      <c r="J579" s="138"/>
      <c r="K579" s="137" t="s">
        <v>6</v>
      </c>
      <c r="L579" s="137"/>
      <c r="M579" s="139"/>
      <c r="N579" s="138"/>
      <c r="O579" s="137"/>
      <c r="P579" s="137"/>
      <c r="Q579" s="140"/>
    </row>
    <row r="580" spans="1:17">
      <c r="A580" s="121" t="s">
        <v>183</v>
      </c>
      <c r="B580" s="141"/>
      <c r="C580" s="142"/>
      <c r="D580" s="135"/>
      <c r="E580" s="135"/>
      <c r="F580" s="136"/>
      <c r="G580" s="136"/>
      <c r="H580" s="136"/>
      <c r="I580" s="143"/>
      <c r="J580" s="138"/>
      <c r="K580" s="144" t="s">
        <v>7</v>
      </c>
      <c r="L580" s="145"/>
      <c r="M580" s="139"/>
      <c r="N580" s="138"/>
      <c r="O580" s="144"/>
      <c r="P580" s="145"/>
      <c r="Q580" s="140"/>
    </row>
    <row r="581" spans="1:17">
      <c r="A581" s="122"/>
      <c r="B581" s="133"/>
      <c r="C581" s="134"/>
      <c r="D581" s="135"/>
      <c r="E581" s="135"/>
      <c r="F581" s="136"/>
      <c r="G581" s="136"/>
      <c r="H581" s="136"/>
      <c r="I581" s="143"/>
      <c r="J581" s="138"/>
      <c r="K581" s="144" t="s">
        <v>8</v>
      </c>
      <c r="L581" s="144"/>
      <c r="M581" s="139"/>
      <c r="N581" s="138"/>
      <c r="O581" s="144"/>
      <c r="P581" s="144"/>
      <c r="Q581" s="140"/>
    </row>
    <row r="582" spans="1:17">
      <c r="A582" s="123" t="s">
        <v>205</v>
      </c>
      <c r="B582" s="146"/>
      <c r="C582" s="147"/>
      <c r="D582" s="135"/>
      <c r="E582" s="135"/>
      <c r="F582" s="136"/>
      <c r="G582" s="136"/>
      <c r="H582" s="136"/>
      <c r="I582" s="139"/>
      <c r="J582" s="138"/>
      <c r="K582" s="144" t="s">
        <v>9</v>
      </c>
      <c r="L582" s="144"/>
      <c r="M582" s="139"/>
      <c r="N582" s="138"/>
      <c r="O582" s="144"/>
      <c r="P582" s="144"/>
      <c r="Q582" s="140"/>
    </row>
    <row r="583" spans="1:17" ht="16.5" thickBot="1">
      <c r="A583" s="124"/>
      <c r="B583" s="125"/>
      <c r="C583" s="126"/>
      <c r="D583" s="127"/>
      <c r="E583" s="127"/>
      <c r="F583" s="128"/>
      <c r="G583" s="128"/>
      <c r="H583" s="128"/>
      <c r="I583" s="128"/>
      <c r="J583" s="130"/>
      <c r="K583" s="131" t="s">
        <v>0</v>
      </c>
      <c r="L583" s="132">
        <f ca="1">TODAY()</f>
        <v>46151</v>
      </c>
      <c r="M583" s="129"/>
      <c r="N583" s="130"/>
      <c r="O583" s="131"/>
      <c r="P583" s="132"/>
      <c r="Q583" s="148"/>
    </row>
    <row r="584" spans="1:17" ht="36.75" thickBot="1">
      <c r="A584" s="149" t="s">
        <v>10</v>
      </c>
      <c r="B584" s="150" t="s">
        <v>1</v>
      </c>
      <c r="C584" s="151" t="s">
        <v>11</v>
      </c>
      <c r="D584" s="151" t="s">
        <v>12</v>
      </c>
      <c r="E584" s="150" t="s">
        <v>13</v>
      </c>
      <c r="F584" s="151" t="s">
        <v>14</v>
      </c>
      <c r="G584" s="151" t="s">
        <v>24</v>
      </c>
      <c r="H584" s="150" t="s">
        <v>2</v>
      </c>
      <c r="I584" s="150" t="s">
        <v>41</v>
      </c>
      <c r="J584" s="150" t="s">
        <v>40</v>
      </c>
      <c r="K584" s="150" t="s">
        <v>34</v>
      </c>
      <c r="L584" s="152" t="s">
        <v>35</v>
      </c>
      <c r="M584" s="150" t="s">
        <v>36</v>
      </c>
      <c r="N584" s="150" t="s">
        <v>3</v>
      </c>
      <c r="O584" s="151" t="s">
        <v>15</v>
      </c>
      <c r="P584" s="151" t="s">
        <v>4</v>
      </c>
      <c r="Q584" s="153" t="s">
        <v>16</v>
      </c>
    </row>
    <row r="585" spans="1:17" ht="16.5" thickBot="1">
      <c r="A585" s="109"/>
      <c r="B585" s="110" t="s">
        <v>17</v>
      </c>
      <c r="C585" s="111"/>
      <c r="D585" s="111"/>
      <c r="E585" s="111"/>
      <c r="F585" s="111"/>
      <c r="G585" s="111"/>
      <c r="H585" s="111"/>
      <c r="I585" s="111"/>
      <c r="J585" s="111"/>
      <c r="K585" s="111"/>
      <c r="L585" s="111"/>
      <c r="M585" s="111"/>
      <c r="N585" s="111"/>
      <c r="O585" s="111"/>
      <c r="P585" s="111"/>
      <c r="Q585" s="112"/>
    </row>
    <row r="586" spans="1:17">
      <c r="A586" s="5" t="str">
        <f>IF(C586=0,"",1+MAX(A$9:A577))</f>
        <v/>
      </c>
      <c r="B586" s="41" t="s">
        <v>127</v>
      </c>
      <c r="C586" s="32"/>
      <c r="D586" s="32"/>
      <c r="E586" s="42">
        <v>8</v>
      </c>
      <c r="F586" s="42">
        <v>16.16</v>
      </c>
      <c r="G586" s="171"/>
      <c r="H586" s="163"/>
      <c r="I586" s="162"/>
      <c r="J586" s="163"/>
      <c r="K586" s="163"/>
      <c r="L586" s="172"/>
      <c r="M586" s="162"/>
      <c r="N586" s="173"/>
      <c r="O586" s="171"/>
      <c r="P586" s="163"/>
      <c r="Q586" s="178"/>
    </row>
    <row r="587" spans="1:17">
      <c r="A587" s="5">
        <f>IF(C587=0,"",1+MAX(A$9:A586))</f>
        <v>273</v>
      </c>
      <c r="B587" s="53" t="s">
        <v>64</v>
      </c>
      <c r="C587" s="35">
        <f>E586*F586</f>
        <v>129.28</v>
      </c>
      <c r="D587" s="37">
        <v>0.05</v>
      </c>
      <c r="E587" s="36">
        <f>C587*(1+D587)</f>
        <v>135.744</v>
      </c>
      <c r="F587" s="32" t="s">
        <v>37</v>
      </c>
      <c r="G587" s="171">
        <v>0.56999999999999995</v>
      </c>
      <c r="H587" s="163">
        <f>G587*E587</f>
        <v>77.374079999999992</v>
      </c>
      <c r="I587" s="162">
        <v>2</v>
      </c>
      <c r="J587" s="163" t="s">
        <v>51</v>
      </c>
      <c r="K587" s="163">
        <v>50</v>
      </c>
      <c r="L587" s="172">
        <v>1.4E-2</v>
      </c>
      <c r="M587" s="162">
        <f>L587*E587</f>
        <v>1.9004160000000001</v>
      </c>
      <c r="N587" s="173">
        <f>M587*K587</f>
        <v>95.020800000000008</v>
      </c>
      <c r="O587" s="171">
        <f>(H587+N587)/E587</f>
        <v>1.27</v>
      </c>
      <c r="P587" s="163">
        <f>O587*E587</f>
        <v>172.39488</v>
      </c>
      <c r="Q587" s="178"/>
    </row>
    <row r="588" spans="1:17">
      <c r="A588" s="5">
        <f>IF(C588=0,"",1+MAX(A$9:A587))</f>
        <v>274</v>
      </c>
      <c r="B588" s="58" t="s">
        <v>65</v>
      </c>
      <c r="C588" s="59">
        <f>E586*F586</f>
        <v>129.28</v>
      </c>
      <c r="D588" s="37">
        <v>0.05</v>
      </c>
      <c r="E588" s="36">
        <f>C588*(1+D588)</f>
        <v>135.744</v>
      </c>
      <c r="F588" s="32" t="s">
        <v>37</v>
      </c>
      <c r="G588" s="171">
        <v>0.62</v>
      </c>
      <c r="H588" s="163">
        <f>G588*E588</f>
        <v>84.161280000000005</v>
      </c>
      <c r="I588" s="162">
        <v>2</v>
      </c>
      <c r="J588" s="163" t="s">
        <v>51</v>
      </c>
      <c r="K588" s="163">
        <v>50</v>
      </c>
      <c r="L588" s="172">
        <v>1.4E-2</v>
      </c>
      <c r="M588" s="162">
        <f>L588*E588</f>
        <v>1.9004160000000001</v>
      </c>
      <c r="N588" s="173">
        <f>M588*K588</f>
        <v>95.020800000000008</v>
      </c>
      <c r="O588" s="171">
        <f>(H588+N588)/E588</f>
        <v>1.32</v>
      </c>
      <c r="P588" s="163">
        <f>O588*E588</f>
        <v>179.18208000000001</v>
      </c>
      <c r="Q588" s="178"/>
    </row>
    <row r="589" spans="1:17">
      <c r="A589" s="5" t="str">
        <f>IF(C589=0,"",1+MAX(A$9:A588))</f>
        <v/>
      </c>
      <c r="B589" s="54" t="s">
        <v>52</v>
      </c>
      <c r="C589" s="55"/>
      <c r="D589" s="55"/>
      <c r="E589" s="36">
        <f>ROUNDUP(E587/32,0)</f>
        <v>5</v>
      </c>
      <c r="F589" s="32" t="s">
        <v>53</v>
      </c>
      <c r="G589" s="163"/>
      <c r="H589" s="163"/>
      <c r="I589" s="162"/>
      <c r="J589" s="163"/>
      <c r="K589" s="163"/>
      <c r="L589" s="172"/>
      <c r="M589" s="162"/>
      <c r="N589" s="173"/>
      <c r="O589" s="171"/>
      <c r="P589" s="163"/>
      <c r="Q589" s="178"/>
    </row>
    <row r="590" spans="1:17">
      <c r="A590" s="5" t="str">
        <f>IF(C590=0,"",1+MAX(A$9:A589))</f>
        <v/>
      </c>
      <c r="B590" s="54" t="s">
        <v>66</v>
      </c>
      <c r="C590" s="55"/>
      <c r="D590" s="55"/>
      <c r="E590" s="36">
        <f>ROUNDUP(E588/32,0)</f>
        <v>5</v>
      </c>
      <c r="F590" s="32" t="s">
        <v>53</v>
      </c>
      <c r="G590" s="163"/>
      <c r="H590" s="163"/>
      <c r="I590" s="162"/>
      <c r="J590" s="163"/>
      <c r="K590" s="163"/>
      <c r="L590" s="172"/>
      <c r="M590" s="162"/>
      <c r="N590" s="173"/>
      <c r="O590" s="171"/>
      <c r="P590" s="163"/>
      <c r="Q590" s="178"/>
    </row>
    <row r="591" spans="1:17" ht="16.5" customHeight="1">
      <c r="A591" s="5" t="str">
        <f>IF(C591=0,"",1+MAX(A$9:A590))</f>
        <v/>
      </c>
      <c r="B591" s="54" t="s">
        <v>54</v>
      </c>
      <c r="C591" s="55"/>
      <c r="D591" s="55"/>
      <c r="E591" s="36">
        <f>ROUNDUP(E589*24/500,0)*2</f>
        <v>2</v>
      </c>
      <c r="F591" s="32" t="s">
        <v>55</v>
      </c>
      <c r="G591" s="171">
        <v>4.5</v>
      </c>
      <c r="H591" s="163">
        <f t="shared" ref="H591:H598" si="289">G591*E591</f>
        <v>9</v>
      </c>
      <c r="I591" s="162"/>
      <c r="J591" s="163"/>
      <c r="K591" s="163"/>
      <c r="L591" s="172"/>
      <c r="M591" s="162"/>
      <c r="N591" s="173"/>
      <c r="O591" s="171">
        <f t="shared" ref="O591:O598" si="290">(H591+N591)/E591</f>
        <v>4.5</v>
      </c>
      <c r="P591" s="163">
        <f t="shared" ref="P591:P598" si="291">O591*E591</f>
        <v>9</v>
      </c>
      <c r="Q591" s="178"/>
    </row>
    <row r="592" spans="1:17">
      <c r="A592" s="5" t="str">
        <f>IF(C592=0,"",1+MAX(A$9:A591))</f>
        <v/>
      </c>
      <c r="B592" s="54" t="s">
        <v>56</v>
      </c>
      <c r="C592" s="55"/>
      <c r="D592" s="55"/>
      <c r="E592" s="36">
        <f>ROUNDUP(E587/200,0)*2</f>
        <v>2</v>
      </c>
      <c r="F592" s="32" t="s">
        <v>57</v>
      </c>
      <c r="G592" s="171">
        <v>9.8000000000000007</v>
      </c>
      <c r="H592" s="163">
        <f t="shared" si="289"/>
        <v>19.600000000000001</v>
      </c>
      <c r="I592" s="162"/>
      <c r="J592" s="163"/>
      <c r="K592" s="163"/>
      <c r="L592" s="172"/>
      <c r="M592" s="162"/>
      <c r="N592" s="173"/>
      <c r="O592" s="171">
        <f t="shared" si="290"/>
        <v>9.8000000000000007</v>
      </c>
      <c r="P592" s="163">
        <f t="shared" si="291"/>
        <v>19.600000000000001</v>
      </c>
      <c r="Q592" s="178"/>
    </row>
    <row r="593" spans="1:17">
      <c r="A593" s="5" t="str">
        <f>IF(C593=0,"",1+MAX(A$9:A592))</f>
        <v/>
      </c>
      <c r="B593" s="54" t="s">
        <v>58</v>
      </c>
      <c r="C593" s="55"/>
      <c r="D593" s="55"/>
      <c r="E593" s="36">
        <f>ROUNDUP(E587*5.25/1000,0)*2</f>
        <v>2</v>
      </c>
      <c r="F593" s="32" t="s">
        <v>59</v>
      </c>
      <c r="G593" s="171">
        <v>4.8</v>
      </c>
      <c r="H593" s="163">
        <f t="shared" si="289"/>
        <v>9.6</v>
      </c>
      <c r="I593" s="162"/>
      <c r="J593" s="163"/>
      <c r="K593" s="163"/>
      <c r="L593" s="172"/>
      <c r="M593" s="162"/>
      <c r="N593" s="173"/>
      <c r="O593" s="171">
        <f t="shared" si="290"/>
        <v>4.8</v>
      </c>
      <c r="P593" s="163">
        <f t="shared" si="291"/>
        <v>9.6</v>
      </c>
      <c r="Q593" s="178"/>
    </row>
    <row r="594" spans="1:17">
      <c r="A594" s="5">
        <f>IF(C594=0,"",1+MAX(A$9:A593))</f>
        <v>275</v>
      </c>
      <c r="B594" s="54" t="s">
        <v>60</v>
      </c>
      <c r="C594" s="56">
        <f>E586*F586*2</f>
        <v>258.56</v>
      </c>
      <c r="D594" s="37">
        <v>0.05</v>
      </c>
      <c r="E594" s="36">
        <f t="shared" ref="E594:E598" si="292">C594*(1+D594)</f>
        <v>271.488</v>
      </c>
      <c r="F594" s="32" t="s">
        <v>37</v>
      </c>
      <c r="G594" s="171">
        <v>0</v>
      </c>
      <c r="H594" s="163">
        <f t="shared" si="289"/>
        <v>0</v>
      </c>
      <c r="I594" s="162">
        <v>1</v>
      </c>
      <c r="J594" s="163" t="s">
        <v>42</v>
      </c>
      <c r="K594" s="163">
        <v>50</v>
      </c>
      <c r="L594" s="172">
        <v>2.1000000000000001E-2</v>
      </c>
      <c r="M594" s="162">
        <f t="shared" ref="M594:M598" si="293">L594*E594</f>
        <v>5.7012480000000005</v>
      </c>
      <c r="N594" s="173">
        <f t="shared" ref="N594:N598" si="294">M594*K594</f>
        <v>285.06240000000003</v>
      </c>
      <c r="O594" s="171">
        <f t="shared" si="290"/>
        <v>1.05</v>
      </c>
      <c r="P594" s="163">
        <f t="shared" si="291"/>
        <v>285.06240000000003</v>
      </c>
      <c r="Q594" s="178"/>
    </row>
    <row r="595" spans="1:17">
      <c r="A595" s="5">
        <f>IF(C595=0,"",1+MAX(A$9:A594))</f>
        <v>276</v>
      </c>
      <c r="B595" s="53" t="s">
        <v>207</v>
      </c>
      <c r="C595" s="56">
        <f>ROUNDUP(E586/1.33+1,0)</f>
        <v>8</v>
      </c>
      <c r="D595" s="37">
        <v>0.05</v>
      </c>
      <c r="E595" s="36">
        <f t="shared" si="292"/>
        <v>8.4</v>
      </c>
      <c r="F595" s="32" t="s">
        <v>43</v>
      </c>
      <c r="G595" s="171">
        <f>F586*3.5</f>
        <v>56.56</v>
      </c>
      <c r="H595" s="163">
        <f t="shared" si="289"/>
        <v>475.10400000000004</v>
      </c>
      <c r="I595" s="162">
        <v>1</v>
      </c>
      <c r="J595" s="163" t="s">
        <v>42</v>
      </c>
      <c r="K595" s="163">
        <v>50</v>
      </c>
      <c r="L595" s="172">
        <v>0.23</v>
      </c>
      <c r="M595" s="162">
        <f t="shared" si="293"/>
        <v>1.9320000000000002</v>
      </c>
      <c r="N595" s="173">
        <f t="shared" si="294"/>
        <v>96.600000000000009</v>
      </c>
      <c r="O595" s="171">
        <f t="shared" si="290"/>
        <v>68.06</v>
      </c>
      <c r="P595" s="163">
        <f t="shared" si="291"/>
        <v>571.70400000000006</v>
      </c>
      <c r="Q595" s="178"/>
    </row>
    <row r="596" spans="1:17">
      <c r="A596" s="5">
        <f>IF(C596=0,"",1+MAX(A$9:A595))</f>
        <v>277</v>
      </c>
      <c r="B596" s="53" t="s">
        <v>68</v>
      </c>
      <c r="C596" s="56">
        <f>E586*2</f>
        <v>16</v>
      </c>
      <c r="D596" s="37">
        <v>0.05</v>
      </c>
      <c r="E596" s="36">
        <f t="shared" si="292"/>
        <v>16.8</v>
      </c>
      <c r="F596" s="32" t="s">
        <v>38</v>
      </c>
      <c r="G596" s="171">
        <v>3.5</v>
      </c>
      <c r="H596" s="163">
        <f t="shared" si="289"/>
        <v>58.800000000000004</v>
      </c>
      <c r="I596" s="162">
        <v>1</v>
      </c>
      <c r="J596" s="163" t="s">
        <v>42</v>
      </c>
      <c r="K596" s="163">
        <v>50</v>
      </c>
      <c r="L596" s="172">
        <v>0</v>
      </c>
      <c r="M596" s="162">
        <f t="shared" si="293"/>
        <v>0</v>
      </c>
      <c r="N596" s="173">
        <f t="shared" si="294"/>
        <v>0</v>
      </c>
      <c r="O596" s="171">
        <f t="shared" si="290"/>
        <v>3.5</v>
      </c>
      <c r="P596" s="163">
        <f t="shared" si="291"/>
        <v>58.800000000000004</v>
      </c>
      <c r="Q596" s="178"/>
    </row>
    <row r="597" spans="1:17">
      <c r="A597" s="5">
        <f>IF(C597=0,"",1+MAX(A$9:A596))</f>
        <v>278</v>
      </c>
      <c r="B597" s="53" t="s">
        <v>196</v>
      </c>
      <c r="C597" s="57">
        <f>E586*F586</f>
        <v>129.28</v>
      </c>
      <c r="D597" s="37">
        <v>0.05</v>
      </c>
      <c r="E597" s="36">
        <f t="shared" si="292"/>
        <v>135.744</v>
      </c>
      <c r="F597" s="32" t="s">
        <v>37</v>
      </c>
      <c r="G597" s="171">
        <v>0.98</v>
      </c>
      <c r="H597" s="163">
        <f t="shared" si="289"/>
        <v>133.02912000000001</v>
      </c>
      <c r="I597" s="162">
        <v>1</v>
      </c>
      <c r="J597" s="163" t="s">
        <v>42</v>
      </c>
      <c r="K597" s="163">
        <v>50</v>
      </c>
      <c r="L597" s="172">
        <v>1.0999999999999999E-2</v>
      </c>
      <c r="M597" s="162">
        <f t="shared" si="293"/>
        <v>1.4931839999999998</v>
      </c>
      <c r="N597" s="173">
        <f t="shared" si="294"/>
        <v>74.659199999999998</v>
      </c>
      <c r="O597" s="171">
        <f t="shared" si="290"/>
        <v>1.53</v>
      </c>
      <c r="P597" s="163">
        <f t="shared" si="291"/>
        <v>207.68832</v>
      </c>
      <c r="Q597" s="178"/>
    </row>
    <row r="598" spans="1:17">
      <c r="A598" s="5">
        <f>IF(C598=0,"",1+MAX(A$9:A597))</f>
        <v>279</v>
      </c>
      <c r="B598" s="53" t="s">
        <v>63</v>
      </c>
      <c r="C598" s="56">
        <f>E586*4</f>
        <v>32</v>
      </c>
      <c r="D598" s="37">
        <v>0.05</v>
      </c>
      <c r="E598" s="36">
        <f t="shared" si="292"/>
        <v>33.6</v>
      </c>
      <c r="F598" s="32" t="s">
        <v>38</v>
      </c>
      <c r="G598" s="171">
        <v>0.3</v>
      </c>
      <c r="H598" s="163">
        <f t="shared" si="289"/>
        <v>10.08</v>
      </c>
      <c r="I598" s="162">
        <v>1</v>
      </c>
      <c r="J598" s="163" t="s">
        <v>42</v>
      </c>
      <c r="K598" s="163">
        <v>50</v>
      </c>
      <c r="L598" s="172">
        <v>8.0000000000000002E-3</v>
      </c>
      <c r="M598" s="162">
        <f t="shared" si="293"/>
        <v>0.26880000000000004</v>
      </c>
      <c r="N598" s="173">
        <f t="shared" si="294"/>
        <v>13.440000000000001</v>
      </c>
      <c r="O598" s="171">
        <f t="shared" si="290"/>
        <v>0.70000000000000007</v>
      </c>
      <c r="P598" s="163">
        <f t="shared" si="291"/>
        <v>23.520000000000003</v>
      </c>
      <c r="Q598" s="178"/>
    </row>
    <row r="599" spans="1:17">
      <c r="A599" s="5" t="str">
        <f>IF(C599=0,"",1+MAX(A$9:A598))</f>
        <v/>
      </c>
      <c r="B599" s="41" t="s">
        <v>128</v>
      </c>
      <c r="C599" s="32"/>
      <c r="D599" s="32"/>
      <c r="E599" s="42">
        <v>8</v>
      </c>
      <c r="F599" s="42">
        <v>13.5</v>
      </c>
      <c r="G599" s="171"/>
      <c r="H599" s="163"/>
      <c r="I599" s="162"/>
      <c r="J599" s="163"/>
      <c r="K599" s="163"/>
      <c r="L599" s="172"/>
      <c r="M599" s="162"/>
      <c r="N599" s="173"/>
      <c r="O599" s="171"/>
      <c r="P599" s="163"/>
      <c r="Q599" s="178"/>
    </row>
    <row r="600" spans="1:17">
      <c r="A600" s="5">
        <f>IF(C600=0,"",1+MAX(A$9:A599))</f>
        <v>280</v>
      </c>
      <c r="B600" s="53" t="s">
        <v>64</v>
      </c>
      <c r="C600" s="35">
        <f>E599*F599</f>
        <v>108</v>
      </c>
      <c r="D600" s="37">
        <v>0.05</v>
      </c>
      <c r="E600" s="36">
        <f>C600*(1+D600)</f>
        <v>113.4</v>
      </c>
      <c r="F600" s="32" t="s">
        <v>37</v>
      </c>
      <c r="G600" s="171">
        <v>0.56999999999999995</v>
      </c>
      <c r="H600" s="163">
        <f>G600*E600</f>
        <v>64.637999999999991</v>
      </c>
      <c r="I600" s="162">
        <v>2</v>
      </c>
      <c r="J600" s="163" t="s">
        <v>51</v>
      </c>
      <c r="K600" s="163">
        <v>50</v>
      </c>
      <c r="L600" s="172">
        <v>1.4E-2</v>
      </c>
      <c r="M600" s="162">
        <f>L600*E600</f>
        <v>1.5876000000000001</v>
      </c>
      <c r="N600" s="173">
        <f>M600*K600</f>
        <v>79.38000000000001</v>
      </c>
      <c r="O600" s="171">
        <f>(H600+N600)/E600</f>
        <v>1.27</v>
      </c>
      <c r="P600" s="163">
        <f>O600*E600</f>
        <v>144.018</v>
      </c>
      <c r="Q600" s="178"/>
    </row>
    <row r="601" spans="1:17">
      <c r="A601" s="5">
        <f>IF(C601=0,"",1+MAX(A$9:A600))</f>
        <v>281</v>
      </c>
      <c r="B601" s="58" t="s">
        <v>65</v>
      </c>
      <c r="C601" s="59">
        <f>E599*F599</f>
        <v>108</v>
      </c>
      <c r="D601" s="37">
        <v>0.05</v>
      </c>
      <c r="E601" s="36">
        <f>C601*(1+D601)</f>
        <v>113.4</v>
      </c>
      <c r="F601" s="32" t="s">
        <v>37</v>
      </c>
      <c r="G601" s="171">
        <v>0.62</v>
      </c>
      <c r="H601" s="163">
        <f>G601*E601</f>
        <v>70.308000000000007</v>
      </c>
      <c r="I601" s="162">
        <v>2</v>
      </c>
      <c r="J601" s="163" t="s">
        <v>51</v>
      </c>
      <c r="K601" s="163">
        <v>50</v>
      </c>
      <c r="L601" s="172">
        <v>1.4E-2</v>
      </c>
      <c r="M601" s="162">
        <f>L601*E601</f>
        <v>1.5876000000000001</v>
      </c>
      <c r="N601" s="173">
        <f>M601*K601</f>
        <v>79.38000000000001</v>
      </c>
      <c r="O601" s="171">
        <f>(H601+N601)/E601</f>
        <v>1.32</v>
      </c>
      <c r="P601" s="163">
        <f>O601*E601</f>
        <v>149.68800000000002</v>
      </c>
      <c r="Q601" s="178"/>
    </row>
    <row r="602" spans="1:17">
      <c r="A602" s="5" t="str">
        <f>IF(C602=0,"",1+MAX(A$9:A601))</f>
        <v/>
      </c>
      <c r="B602" s="54" t="s">
        <v>52</v>
      </c>
      <c r="C602" s="55"/>
      <c r="D602" s="55"/>
      <c r="E602" s="36">
        <f>ROUNDUP(E600/32,0)</f>
        <v>4</v>
      </c>
      <c r="F602" s="32" t="s">
        <v>53</v>
      </c>
      <c r="G602" s="163"/>
      <c r="H602" s="163"/>
      <c r="I602" s="162"/>
      <c r="J602" s="163"/>
      <c r="K602" s="163"/>
      <c r="L602" s="172"/>
      <c r="M602" s="162"/>
      <c r="N602" s="173"/>
      <c r="O602" s="171"/>
      <c r="P602" s="163"/>
      <c r="Q602" s="178"/>
    </row>
    <row r="603" spans="1:17">
      <c r="A603" s="5" t="str">
        <f>IF(C603=0,"",1+MAX(A$9:A602))</f>
        <v/>
      </c>
      <c r="B603" s="54" t="s">
        <v>66</v>
      </c>
      <c r="C603" s="55"/>
      <c r="D603" s="55"/>
      <c r="E603" s="36">
        <f>ROUNDUP(E601/32,0)</f>
        <v>4</v>
      </c>
      <c r="F603" s="32" t="s">
        <v>53</v>
      </c>
      <c r="G603" s="163"/>
      <c r="H603" s="163"/>
      <c r="I603" s="162"/>
      <c r="J603" s="163"/>
      <c r="K603" s="163"/>
      <c r="L603" s="172"/>
      <c r="M603" s="162"/>
      <c r="N603" s="173"/>
      <c r="O603" s="171"/>
      <c r="P603" s="163"/>
      <c r="Q603" s="178"/>
    </row>
    <row r="604" spans="1:17" ht="16.5" customHeight="1">
      <c r="A604" s="5" t="str">
        <f>IF(C604=0,"",1+MAX(A$9:A603))</f>
        <v/>
      </c>
      <c r="B604" s="54" t="s">
        <v>54</v>
      </c>
      <c r="C604" s="55"/>
      <c r="D604" s="55"/>
      <c r="E604" s="36">
        <f>ROUNDUP(E602*24/500,0)*2</f>
        <v>2</v>
      </c>
      <c r="F604" s="32" t="s">
        <v>55</v>
      </c>
      <c r="G604" s="171">
        <v>4.5</v>
      </c>
      <c r="H604" s="163">
        <f t="shared" ref="H604:H610" si="295">G604*E604</f>
        <v>9</v>
      </c>
      <c r="I604" s="162"/>
      <c r="J604" s="163"/>
      <c r="K604" s="163"/>
      <c r="L604" s="172"/>
      <c r="M604" s="162"/>
      <c r="N604" s="173"/>
      <c r="O604" s="171">
        <f t="shared" ref="O604:O610" si="296">(H604+N604)/E604</f>
        <v>4.5</v>
      </c>
      <c r="P604" s="163">
        <f t="shared" ref="P604:P610" si="297">O604*E604</f>
        <v>9</v>
      </c>
      <c r="Q604" s="178"/>
    </row>
    <row r="605" spans="1:17">
      <c r="A605" s="5" t="str">
        <f>IF(C605=0,"",1+MAX(A$9:A604))</f>
        <v/>
      </c>
      <c r="B605" s="54" t="s">
        <v>56</v>
      </c>
      <c r="C605" s="55"/>
      <c r="D605" s="55"/>
      <c r="E605" s="36">
        <f>ROUNDUP(E600/200,0)*2</f>
        <v>2</v>
      </c>
      <c r="F605" s="32" t="s">
        <v>57</v>
      </c>
      <c r="G605" s="171">
        <v>9.8000000000000007</v>
      </c>
      <c r="H605" s="163">
        <f t="shared" si="295"/>
        <v>19.600000000000001</v>
      </c>
      <c r="I605" s="162"/>
      <c r="J605" s="163"/>
      <c r="K605" s="163"/>
      <c r="L605" s="172"/>
      <c r="M605" s="162"/>
      <c r="N605" s="173"/>
      <c r="O605" s="171">
        <f t="shared" si="296"/>
        <v>9.8000000000000007</v>
      </c>
      <c r="P605" s="163">
        <f t="shared" si="297"/>
        <v>19.600000000000001</v>
      </c>
      <c r="Q605" s="178"/>
    </row>
    <row r="606" spans="1:17">
      <c r="A606" s="5" t="str">
        <f>IF(C606=0,"",1+MAX(A$9:A605))</f>
        <v/>
      </c>
      <c r="B606" s="54" t="s">
        <v>58</v>
      </c>
      <c r="C606" s="55"/>
      <c r="D606" s="55"/>
      <c r="E606" s="36">
        <f>ROUNDUP(E600*5.25/1000,0)*2</f>
        <v>2</v>
      </c>
      <c r="F606" s="32" t="s">
        <v>59</v>
      </c>
      <c r="G606" s="171">
        <v>4.8</v>
      </c>
      <c r="H606" s="163">
        <f t="shared" si="295"/>
        <v>9.6</v>
      </c>
      <c r="I606" s="162"/>
      <c r="J606" s="163"/>
      <c r="K606" s="163"/>
      <c r="L606" s="172"/>
      <c r="M606" s="162"/>
      <c r="N606" s="173"/>
      <c r="O606" s="171">
        <f t="shared" si="296"/>
        <v>4.8</v>
      </c>
      <c r="P606" s="163">
        <f t="shared" si="297"/>
        <v>9.6</v>
      </c>
      <c r="Q606" s="178"/>
    </row>
    <row r="607" spans="1:17">
      <c r="A607" s="5">
        <f>IF(C607=0,"",1+MAX(A$9:A606))</f>
        <v>282</v>
      </c>
      <c r="B607" s="54" t="s">
        <v>60</v>
      </c>
      <c r="C607" s="56">
        <f>E599*F599*2</f>
        <v>216</v>
      </c>
      <c r="D607" s="37">
        <v>0.05</v>
      </c>
      <c r="E607" s="36">
        <f t="shared" ref="E607:E610" si="298">C607*(1+D607)</f>
        <v>226.8</v>
      </c>
      <c r="F607" s="32" t="s">
        <v>37</v>
      </c>
      <c r="G607" s="171">
        <v>0</v>
      </c>
      <c r="H607" s="163">
        <f t="shared" si="295"/>
        <v>0</v>
      </c>
      <c r="I607" s="162">
        <v>1</v>
      </c>
      <c r="J607" s="163" t="s">
        <v>42</v>
      </c>
      <c r="K607" s="163">
        <v>50</v>
      </c>
      <c r="L607" s="172">
        <v>2.1000000000000001E-2</v>
      </c>
      <c r="M607" s="162">
        <f t="shared" ref="M607:M610" si="299">L607*E607</f>
        <v>4.7628000000000004</v>
      </c>
      <c r="N607" s="173">
        <f t="shared" ref="N607:N610" si="300">M607*K607</f>
        <v>238.14000000000001</v>
      </c>
      <c r="O607" s="171">
        <f t="shared" si="296"/>
        <v>1.05</v>
      </c>
      <c r="P607" s="163">
        <f t="shared" si="297"/>
        <v>238.14000000000001</v>
      </c>
      <c r="Q607" s="178"/>
    </row>
    <row r="608" spans="1:17">
      <c r="A608" s="5">
        <f>IF(C608=0,"",1+MAX(A$9:A607))</f>
        <v>283</v>
      </c>
      <c r="B608" s="53" t="s">
        <v>207</v>
      </c>
      <c r="C608" s="57">
        <f>ROUNDUP(E599/1.33+1,0)</f>
        <v>8</v>
      </c>
      <c r="D608" s="37">
        <v>0.05</v>
      </c>
      <c r="E608" s="36">
        <f t="shared" si="298"/>
        <v>8.4</v>
      </c>
      <c r="F608" s="32" t="s">
        <v>43</v>
      </c>
      <c r="G608" s="171">
        <f>F599*3.5</f>
        <v>47.25</v>
      </c>
      <c r="H608" s="163">
        <f t="shared" si="295"/>
        <v>396.90000000000003</v>
      </c>
      <c r="I608" s="162">
        <v>1</v>
      </c>
      <c r="J608" s="163" t="s">
        <v>42</v>
      </c>
      <c r="K608" s="163">
        <v>50</v>
      </c>
      <c r="L608" s="172">
        <v>0.23</v>
      </c>
      <c r="M608" s="162">
        <f t="shared" si="299"/>
        <v>1.9320000000000002</v>
      </c>
      <c r="N608" s="173">
        <f t="shared" si="300"/>
        <v>96.600000000000009</v>
      </c>
      <c r="O608" s="171">
        <f t="shared" si="296"/>
        <v>58.750000000000007</v>
      </c>
      <c r="P608" s="163">
        <f t="shared" si="297"/>
        <v>493.50000000000006</v>
      </c>
      <c r="Q608" s="178"/>
    </row>
    <row r="609" spans="1:17">
      <c r="A609" s="5">
        <f>IF(C609=0,"",1+MAX(A$9:A608))</f>
        <v>284</v>
      </c>
      <c r="B609" s="53" t="s">
        <v>68</v>
      </c>
      <c r="C609" s="57">
        <f>E599*2</f>
        <v>16</v>
      </c>
      <c r="D609" s="37">
        <v>0.05</v>
      </c>
      <c r="E609" s="36">
        <f t="shared" si="298"/>
        <v>16.8</v>
      </c>
      <c r="F609" s="32" t="s">
        <v>38</v>
      </c>
      <c r="G609" s="171">
        <v>3.5</v>
      </c>
      <c r="H609" s="163">
        <f t="shared" si="295"/>
        <v>58.800000000000004</v>
      </c>
      <c r="I609" s="162">
        <v>1</v>
      </c>
      <c r="J609" s="163" t="s">
        <v>42</v>
      </c>
      <c r="K609" s="163">
        <v>50</v>
      </c>
      <c r="L609" s="172">
        <v>0</v>
      </c>
      <c r="M609" s="162">
        <f t="shared" si="299"/>
        <v>0</v>
      </c>
      <c r="N609" s="173">
        <f t="shared" si="300"/>
        <v>0</v>
      </c>
      <c r="O609" s="171">
        <f t="shared" si="296"/>
        <v>3.5</v>
      </c>
      <c r="P609" s="163">
        <f t="shared" si="297"/>
        <v>58.800000000000004</v>
      </c>
      <c r="Q609" s="178"/>
    </row>
    <row r="610" spans="1:17">
      <c r="A610" s="5">
        <f>IF(C610=0,"",1+MAX(A$9:A609))</f>
        <v>285</v>
      </c>
      <c r="B610" s="53" t="s">
        <v>63</v>
      </c>
      <c r="C610" s="56">
        <f>E599*4</f>
        <v>32</v>
      </c>
      <c r="D610" s="37">
        <v>0.05</v>
      </c>
      <c r="E610" s="36">
        <f t="shared" si="298"/>
        <v>33.6</v>
      </c>
      <c r="F610" s="32" t="s">
        <v>38</v>
      </c>
      <c r="G610" s="171">
        <v>0.3</v>
      </c>
      <c r="H610" s="163">
        <f t="shared" si="295"/>
        <v>10.08</v>
      </c>
      <c r="I610" s="162">
        <v>1</v>
      </c>
      <c r="J610" s="163" t="s">
        <v>42</v>
      </c>
      <c r="K610" s="163">
        <v>50</v>
      </c>
      <c r="L610" s="172">
        <v>8.0000000000000002E-3</v>
      </c>
      <c r="M610" s="162">
        <f t="shared" si="299"/>
        <v>0.26880000000000004</v>
      </c>
      <c r="N610" s="173">
        <f t="shared" si="300"/>
        <v>13.440000000000001</v>
      </c>
      <c r="O610" s="171">
        <f t="shared" si="296"/>
        <v>0.70000000000000007</v>
      </c>
      <c r="P610" s="163">
        <f t="shared" si="297"/>
        <v>23.520000000000003</v>
      </c>
      <c r="Q610" s="178"/>
    </row>
    <row r="611" spans="1:17">
      <c r="A611" s="5" t="str">
        <f>IF(C611=0,"",1+MAX(A$9:A610))</f>
        <v/>
      </c>
      <c r="B611" s="41" t="s">
        <v>129</v>
      </c>
      <c r="C611" s="32"/>
      <c r="D611" s="32"/>
      <c r="E611" s="42">
        <v>8</v>
      </c>
      <c r="F611" s="42">
        <v>13.5</v>
      </c>
      <c r="G611" s="171"/>
      <c r="H611" s="163"/>
      <c r="I611" s="162"/>
      <c r="J611" s="163"/>
      <c r="K611" s="163"/>
      <c r="L611" s="172"/>
      <c r="M611" s="162"/>
      <c r="N611" s="173"/>
      <c r="O611" s="171"/>
      <c r="P611" s="163"/>
      <c r="Q611" s="178"/>
    </row>
    <row r="612" spans="1:17">
      <c r="A612" s="5">
        <f>IF(C612=0,"",1+MAX(A$9:A611))</f>
        <v>286</v>
      </c>
      <c r="B612" s="53" t="s">
        <v>50</v>
      </c>
      <c r="C612" s="35">
        <f>E611*F611*2</f>
        <v>216</v>
      </c>
      <c r="D612" s="37">
        <v>0.05</v>
      </c>
      <c r="E612" s="36">
        <f>C612*(1+D612)</f>
        <v>226.8</v>
      </c>
      <c r="F612" s="32" t="s">
        <v>37</v>
      </c>
      <c r="G612" s="171">
        <v>0.56999999999999995</v>
      </c>
      <c r="H612" s="163">
        <f>G612*E612</f>
        <v>129.27599999999998</v>
      </c>
      <c r="I612" s="162">
        <v>2</v>
      </c>
      <c r="J612" s="163" t="s">
        <v>51</v>
      </c>
      <c r="K612" s="163">
        <v>50</v>
      </c>
      <c r="L612" s="172">
        <v>1.4E-2</v>
      </c>
      <c r="M612" s="162">
        <f>L612*E612</f>
        <v>3.1752000000000002</v>
      </c>
      <c r="N612" s="173">
        <f>M612*K612</f>
        <v>158.76000000000002</v>
      </c>
      <c r="O612" s="171">
        <f>(H612+N612)/E612</f>
        <v>1.27</v>
      </c>
      <c r="P612" s="163">
        <f>O612*E612</f>
        <v>288.036</v>
      </c>
      <c r="Q612" s="178"/>
    </row>
    <row r="613" spans="1:17">
      <c r="A613" s="5">
        <f>IF(C613=0,"",1+MAX(A$9:A612))</f>
        <v>287</v>
      </c>
      <c r="B613" s="58" t="s">
        <v>169</v>
      </c>
      <c r="C613" s="59">
        <f>E611*F611*2</f>
        <v>216</v>
      </c>
      <c r="D613" s="37">
        <v>0.05</v>
      </c>
      <c r="E613" s="36">
        <f>C613*(1+D613)</f>
        <v>226.8</v>
      </c>
      <c r="F613" s="32" t="s">
        <v>37</v>
      </c>
      <c r="G613" s="171">
        <v>0.62</v>
      </c>
      <c r="H613" s="163">
        <f>G613*E613</f>
        <v>140.61600000000001</v>
      </c>
      <c r="I613" s="162">
        <v>2</v>
      </c>
      <c r="J613" s="163" t="s">
        <v>51</v>
      </c>
      <c r="K613" s="163">
        <v>50</v>
      </c>
      <c r="L613" s="172">
        <v>1.4E-2</v>
      </c>
      <c r="M613" s="162">
        <f>L613*E613</f>
        <v>3.1752000000000002</v>
      </c>
      <c r="N613" s="173">
        <f>M613*K613</f>
        <v>158.76000000000002</v>
      </c>
      <c r="O613" s="171">
        <f>(H613+N613)/E613</f>
        <v>1.32</v>
      </c>
      <c r="P613" s="163">
        <f>O613*E613</f>
        <v>299.37600000000003</v>
      </c>
      <c r="Q613" s="178"/>
    </row>
    <row r="614" spans="1:17">
      <c r="A614" s="5" t="str">
        <f>IF(C614=0,"",1+MAX(A$9:A613))</f>
        <v/>
      </c>
      <c r="B614" s="54" t="s">
        <v>52</v>
      </c>
      <c r="C614" s="55"/>
      <c r="D614" s="55"/>
      <c r="E614" s="36">
        <f>ROUNDUP(E612/32,0)</f>
        <v>8</v>
      </c>
      <c r="F614" s="32" t="s">
        <v>53</v>
      </c>
      <c r="G614" s="163"/>
      <c r="H614" s="163"/>
      <c r="I614" s="162"/>
      <c r="J614" s="163"/>
      <c r="K614" s="163"/>
      <c r="L614" s="172"/>
      <c r="M614" s="162"/>
      <c r="N614" s="173"/>
      <c r="O614" s="171"/>
      <c r="P614" s="163"/>
      <c r="Q614" s="178"/>
    </row>
    <row r="615" spans="1:17">
      <c r="A615" s="5" t="str">
        <f>IF(C615=0,"",1+MAX(A$9:A614))</f>
        <v/>
      </c>
      <c r="B615" s="54" t="s">
        <v>66</v>
      </c>
      <c r="C615" s="55"/>
      <c r="D615" s="55"/>
      <c r="E615" s="36">
        <f>ROUNDUP(E613/32,0)</f>
        <v>8</v>
      </c>
      <c r="F615" s="32" t="s">
        <v>53</v>
      </c>
      <c r="G615" s="163"/>
      <c r="H615" s="163"/>
      <c r="I615" s="162"/>
      <c r="J615" s="163"/>
      <c r="K615" s="163"/>
      <c r="L615" s="172"/>
      <c r="M615" s="162"/>
      <c r="N615" s="173"/>
      <c r="O615" s="171"/>
      <c r="P615" s="163"/>
      <c r="Q615" s="178"/>
    </row>
    <row r="616" spans="1:17" ht="16.5" customHeight="1">
      <c r="A616" s="5" t="str">
        <f>IF(C616=0,"",1+MAX(A$9:A615))</f>
        <v/>
      </c>
      <c r="B616" s="54" t="s">
        <v>54</v>
      </c>
      <c r="C616" s="55"/>
      <c r="D616" s="55"/>
      <c r="E616" s="36">
        <f>ROUNDUP(E614*24/500,0)*2</f>
        <v>2</v>
      </c>
      <c r="F616" s="32" t="s">
        <v>55</v>
      </c>
      <c r="G616" s="171">
        <v>4.5</v>
      </c>
      <c r="H616" s="163">
        <f t="shared" ref="H616:H623" si="301">G616*E616</f>
        <v>9</v>
      </c>
      <c r="I616" s="162"/>
      <c r="J616" s="163"/>
      <c r="K616" s="163"/>
      <c r="L616" s="172"/>
      <c r="M616" s="162"/>
      <c r="N616" s="173"/>
      <c r="O616" s="171">
        <f t="shared" ref="O616:O623" si="302">(H616+N616)/E616</f>
        <v>4.5</v>
      </c>
      <c r="P616" s="163">
        <f t="shared" ref="P616:P623" si="303">O616*E616</f>
        <v>9</v>
      </c>
      <c r="Q616" s="178"/>
    </row>
    <row r="617" spans="1:17">
      <c r="A617" s="5" t="str">
        <f>IF(C617=0,"",1+MAX(A$9:A616))</f>
        <v/>
      </c>
      <c r="B617" s="54" t="s">
        <v>56</v>
      </c>
      <c r="C617" s="55"/>
      <c r="D617" s="55"/>
      <c r="E617" s="36">
        <f>ROUNDUP(E612/200,0)*2</f>
        <v>4</v>
      </c>
      <c r="F617" s="32" t="s">
        <v>57</v>
      </c>
      <c r="G617" s="171">
        <v>9.8000000000000007</v>
      </c>
      <c r="H617" s="163">
        <f t="shared" si="301"/>
        <v>39.200000000000003</v>
      </c>
      <c r="I617" s="162"/>
      <c r="J617" s="163"/>
      <c r="K617" s="163"/>
      <c r="L617" s="172"/>
      <c r="M617" s="162"/>
      <c r="N617" s="173"/>
      <c r="O617" s="171">
        <f t="shared" si="302"/>
        <v>9.8000000000000007</v>
      </c>
      <c r="P617" s="163">
        <f t="shared" si="303"/>
        <v>39.200000000000003</v>
      </c>
      <c r="Q617" s="178"/>
    </row>
    <row r="618" spans="1:17">
      <c r="A618" s="5" t="str">
        <f>IF(C618=0,"",1+MAX(A$9:A617))</f>
        <v/>
      </c>
      <c r="B618" s="54" t="s">
        <v>58</v>
      </c>
      <c r="C618" s="55"/>
      <c r="D618" s="55"/>
      <c r="E618" s="36">
        <f>ROUNDUP(E612*5.25/1000,0)*2</f>
        <v>4</v>
      </c>
      <c r="F618" s="32" t="s">
        <v>59</v>
      </c>
      <c r="G618" s="171">
        <v>4.8</v>
      </c>
      <c r="H618" s="163">
        <f t="shared" si="301"/>
        <v>19.2</v>
      </c>
      <c r="I618" s="162"/>
      <c r="J618" s="163"/>
      <c r="K618" s="163"/>
      <c r="L618" s="172"/>
      <c r="M618" s="162"/>
      <c r="N618" s="173"/>
      <c r="O618" s="171">
        <f t="shared" si="302"/>
        <v>4.8</v>
      </c>
      <c r="P618" s="163">
        <f t="shared" si="303"/>
        <v>19.2</v>
      </c>
      <c r="Q618" s="178"/>
    </row>
    <row r="619" spans="1:17">
      <c r="A619" s="5">
        <f>IF(C619=0,"",1+MAX(A$9:A618))</f>
        <v>288</v>
      </c>
      <c r="B619" s="54" t="s">
        <v>60</v>
      </c>
      <c r="C619" s="56">
        <f>E611*F611*2</f>
        <v>216</v>
      </c>
      <c r="D619" s="37">
        <v>0.05</v>
      </c>
      <c r="E619" s="36">
        <f t="shared" ref="E619:E623" si="304">C619*(1+D619)</f>
        <v>226.8</v>
      </c>
      <c r="F619" s="32" t="s">
        <v>37</v>
      </c>
      <c r="G619" s="171">
        <v>0</v>
      </c>
      <c r="H619" s="163">
        <f t="shared" si="301"/>
        <v>0</v>
      </c>
      <c r="I619" s="162">
        <v>1</v>
      </c>
      <c r="J619" s="163" t="s">
        <v>42</v>
      </c>
      <c r="K619" s="163">
        <v>50</v>
      </c>
      <c r="L619" s="172">
        <v>2.1000000000000001E-2</v>
      </c>
      <c r="M619" s="162">
        <f t="shared" ref="M619:M623" si="305">L619*E619</f>
        <v>4.7628000000000004</v>
      </c>
      <c r="N619" s="173">
        <f t="shared" ref="N619:N623" si="306">M619*K619</f>
        <v>238.14000000000001</v>
      </c>
      <c r="O619" s="171">
        <f t="shared" si="302"/>
        <v>1.05</v>
      </c>
      <c r="P619" s="163">
        <f t="shared" si="303"/>
        <v>238.14000000000001</v>
      </c>
      <c r="Q619" s="178"/>
    </row>
    <row r="620" spans="1:17">
      <c r="A620" s="5">
        <f>IF(C620=0,"",1+MAX(A$9:A619))</f>
        <v>289</v>
      </c>
      <c r="B620" s="53" t="s">
        <v>207</v>
      </c>
      <c r="C620" s="57">
        <f>ROUNDUP(E611/1.33+1,0)</f>
        <v>8</v>
      </c>
      <c r="D620" s="37">
        <v>0.05</v>
      </c>
      <c r="E620" s="36">
        <f t="shared" si="304"/>
        <v>8.4</v>
      </c>
      <c r="F620" s="32" t="s">
        <v>43</v>
      </c>
      <c r="G620" s="171">
        <f>F611*3.5</f>
        <v>47.25</v>
      </c>
      <c r="H620" s="163">
        <f t="shared" si="301"/>
        <v>396.90000000000003</v>
      </c>
      <c r="I620" s="162">
        <v>1</v>
      </c>
      <c r="J620" s="163" t="s">
        <v>42</v>
      </c>
      <c r="K620" s="163">
        <v>50</v>
      </c>
      <c r="L620" s="172">
        <v>0.23</v>
      </c>
      <c r="M620" s="162">
        <f t="shared" si="305"/>
        <v>1.9320000000000002</v>
      </c>
      <c r="N620" s="173">
        <f t="shared" si="306"/>
        <v>96.600000000000009</v>
      </c>
      <c r="O620" s="171">
        <f t="shared" si="302"/>
        <v>58.750000000000007</v>
      </c>
      <c r="P620" s="163">
        <f t="shared" si="303"/>
        <v>493.50000000000006</v>
      </c>
      <c r="Q620" s="178"/>
    </row>
    <row r="621" spans="1:17">
      <c r="A621" s="5">
        <f>IF(C621=0,"",1+MAX(A$9:A620))</f>
        <v>290</v>
      </c>
      <c r="B621" s="53" t="s">
        <v>68</v>
      </c>
      <c r="C621" s="57">
        <f>E611*2</f>
        <v>16</v>
      </c>
      <c r="D621" s="37">
        <v>0.05</v>
      </c>
      <c r="E621" s="36">
        <f t="shared" si="304"/>
        <v>16.8</v>
      </c>
      <c r="F621" s="32" t="s">
        <v>38</v>
      </c>
      <c r="G621" s="171">
        <v>3.5</v>
      </c>
      <c r="H621" s="163">
        <f t="shared" si="301"/>
        <v>58.800000000000004</v>
      </c>
      <c r="I621" s="162">
        <v>1</v>
      </c>
      <c r="J621" s="163" t="s">
        <v>42</v>
      </c>
      <c r="K621" s="163">
        <v>50</v>
      </c>
      <c r="L621" s="172">
        <v>0</v>
      </c>
      <c r="M621" s="162">
        <f t="shared" si="305"/>
        <v>0</v>
      </c>
      <c r="N621" s="173">
        <f t="shared" si="306"/>
        <v>0</v>
      </c>
      <c r="O621" s="171">
        <f t="shared" si="302"/>
        <v>3.5</v>
      </c>
      <c r="P621" s="163">
        <f t="shared" si="303"/>
        <v>58.800000000000004</v>
      </c>
      <c r="Q621" s="178"/>
    </row>
    <row r="622" spans="1:17">
      <c r="A622" s="5">
        <f>IF(C622=0,"",1+MAX(A$9:A621))</f>
        <v>291</v>
      </c>
      <c r="B622" s="53" t="s">
        <v>203</v>
      </c>
      <c r="C622" s="57">
        <f>E611*F611</f>
        <v>108</v>
      </c>
      <c r="D622" s="37">
        <v>0.05</v>
      </c>
      <c r="E622" s="36">
        <f t="shared" si="304"/>
        <v>113.4</v>
      </c>
      <c r="F622" s="32" t="s">
        <v>37</v>
      </c>
      <c r="G622" s="171">
        <v>1.3</v>
      </c>
      <c r="H622" s="163">
        <f t="shared" si="301"/>
        <v>147.42000000000002</v>
      </c>
      <c r="I622" s="162">
        <v>1</v>
      </c>
      <c r="J622" s="163" t="s">
        <v>42</v>
      </c>
      <c r="K622" s="163">
        <v>50</v>
      </c>
      <c r="L622" s="172">
        <v>1.0999999999999999E-2</v>
      </c>
      <c r="M622" s="162">
        <f t="shared" si="305"/>
        <v>1.2474000000000001</v>
      </c>
      <c r="N622" s="173">
        <f t="shared" si="306"/>
        <v>62.370000000000005</v>
      </c>
      <c r="O622" s="171">
        <f t="shared" si="302"/>
        <v>1.85</v>
      </c>
      <c r="P622" s="163">
        <f t="shared" si="303"/>
        <v>209.79000000000002</v>
      </c>
      <c r="Q622" s="178"/>
    </row>
    <row r="623" spans="1:17">
      <c r="A623" s="5">
        <f>IF(C623=0,"",1+MAX(A$9:A622))</f>
        <v>292</v>
      </c>
      <c r="B623" s="53" t="s">
        <v>63</v>
      </c>
      <c r="C623" s="56">
        <f>E611*4</f>
        <v>32</v>
      </c>
      <c r="D623" s="37">
        <v>0.05</v>
      </c>
      <c r="E623" s="36">
        <f t="shared" si="304"/>
        <v>33.6</v>
      </c>
      <c r="F623" s="32" t="s">
        <v>38</v>
      </c>
      <c r="G623" s="171">
        <v>0.3</v>
      </c>
      <c r="H623" s="163">
        <f t="shared" si="301"/>
        <v>10.08</v>
      </c>
      <c r="I623" s="162">
        <v>1</v>
      </c>
      <c r="J623" s="163" t="s">
        <v>42</v>
      </c>
      <c r="K623" s="163">
        <v>50</v>
      </c>
      <c r="L623" s="172">
        <v>8.0000000000000002E-3</v>
      </c>
      <c r="M623" s="162">
        <f t="shared" si="305"/>
        <v>0.26880000000000004</v>
      </c>
      <c r="N623" s="173">
        <f t="shared" si="306"/>
        <v>13.440000000000001</v>
      </c>
      <c r="O623" s="171">
        <f t="shared" si="302"/>
        <v>0.70000000000000007</v>
      </c>
      <c r="P623" s="163">
        <f t="shared" si="303"/>
        <v>23.520000000000003</v>
      </c>
      <c r="Q623" s="178"/>
    </row>
    <row r="624" spans="1:17">
      <c r="A624" s="5" t="str">
        <f>IF(C624=0,"",1+MAX(A$9:A623))</f>
        <v/>
      </c>
      <c r="B624" s="41" t="s">
        <v>130</v>
      </c>
      <c r="C624" s="32"/>
      <c r="D624" s="32"/>
      <c r="E624" s="42">
        <v>8</v>
      </c>
      <c r="F624" s="42">
        <v>13.5</v>
      </c>
      <c r="G624" s="171"/>
      <c r="H624" s="163"/>
      <c r="I624" s="162"/>
      <c r="J624" s="163"/>
      <c r="K624" s="163"/>
      <c r="L624" s="172"/>
      <c r="M624" s="162"/>
      <c r="N624" s="173"/>
      <c r="O624" s="171"/>
      <c r="P624" s="163"/>
      <c r="Q624" s="178"/>
    </row>
    <row r="625" spans="1:17">
      <c r="A625" s="5">
        <f>IF(C625=0,"",1+MAX(A$9:A624))</f>
        <v>293</v>
      </c>
      <c r="B625" s="53" t="s">
        <v>50</v>
      </c>
      <c r="C625" s="35">
        <f>E624*F624*2</f>
        <v>216</v>
      </c>
      <c r="D625" s="37">
        <v>0.05</v>
      </c>
      <c r="E625" s="36">
        <f>C625*(1+D625)</f>
        <v>226.8</v>
      </c>
      <c r="F625" s="32" t="s">
        <v>37</v>
      </c>
      <c r="G625" s="171">
        <v>0.56999999999999995</v>
      </c>
      <c r="H625" s="163">
        <f>G625*E625</f>
        <v>129.27599999999998</v>
      </c>
      <c r="I625" s="162">
        <v>2</v>
      </c>
      <c r="J625" s="163" t="s">
        <v>51</v>
      </c>
      <c r="K625" s="163">
        <v>50</v>
      </c>
      <c r="L625" s="172">
        <v>1.4E-2</v>
      </c>
      <c r="M625" s="162">
        <f>L625*E625</f>
        <v>3.1752000000000002</v>
      </c>
      <c r="N625" s="173">
        <f>M625*K625</f>
        <v>158.76000000000002</v>
      </c>
      <c r="O625" s="171">
        <f>(H625+N625)/E625</f>
        <v>1.27</v>
      </c>
      <c r="P625" s="163">
        <f>O625*E625</f>
        <v>288.036</v>
      </c>
      <c r="Q625" s="178"/>
    </row>
    <row r="626" spans="1:17">
      <c r="A626" s="5" t="str">
        <f>IF(C626=0,"",1+MAX(A$9:A625))</f>
        <v/>
      </c>
      <c r="B626" s="54" t="s">
        <v>52</v>
      </c>
      <c r="C626" s="55"/>
      <c r="D626" s="55"/>
      <c r="E626" s="36">
        <f>ROUNDUP(E625/32,0)</f>
        <v>8</v>
      </c>
      <c r="F626" s="32" t="s">
        <v>53</v>
      </c>
      <c r="G626" s="171"/>
      <c r="H626" s="163"/>
      <c r="I626" s="162"/>
      <c r="J626" s="163"/>
      <c r="K626" s="163"/>
      <c r="L626" s="172"/>
      <c r="M626" s="162"/>
      <c r="N626" s="173"/>
      <c r="O626" s="171"/>
      <c r="P626" s="163"/>
      <c r="Q626" s="178"/>
    </row>
    <row r="627" spans="1:17" ht="16.5" customHeight="1">
      <c r="A627" s="5" t="str">
        <f>IF(C627=0,"",1+MAX(A$9:A626))</f>
        <v/>
      </c>
      <c r="B627" s="54" t="s">
        <v>54</v>
      </c>
      <c r="C627" s="55"/>
      <c r="D627" s="55"/>
      <c r="E627" s="36">
        <f>ROUNDUP(E626*24/500,0)</f>
        <v>1</v>
      </c>
      <c r="F627" s="32" t="s">
        <v>55</v>
      </c>
      <c r="G627" s="171">
        <v>4.5</v>
      </c>
      <c r="H627" s="163">
        <f t="shared" ref="H627:H632" si="307">G627*E627</f>
        <v>4.5</v>
      </c>
      <c r="I627" s="162"/>
      <c r="J627" s="163"/>
      <c r="K627" s="163"/>
      <c r="L627" s="172"/>
      <c r="M627" s="162"/>
      <c r="N627" s="173"/>
      <c r="O627" s="171">
        <f t="shared" ref="O627:O634" si="308">(H627+N627)/E627</f>
        <v>4.5</v>
      </c>
      <c r="P627" s="163">
        <f t="shared" ref="P627:P634" si="309">O627*E627</f>
        <v>4.5</v>
      </c>
      <c r="Q627" s="178"/>
    </row>
    <row r="628" spans="1:17">
      <c r="A628" s="5" t="str">
        <f>IF(C628=0,"",1+MAX(A$9:A627))</f>
        <v/>
      </c>
      <c r="B628" s="54" t="s">
        <v>56</v>
      </c>
      <c r="C628" s="55"/>
      <c r="D628" s="55"/>
      <c r="E628" s="36">
        <f>ROUNDUP(E625/200,0)</f>
        <v>2</v>
      </c>
      <c r="F628" s="32" t="s">
        <v>57</v>
      </c>
      <c r="G628" s="171">
        <v>9.8000000000000007</v>
      </c>
      <c r="H628" s="163">
        <f t="shared" si="307"/>
        <v>19.600000000000001</v>
      </c>
      <c r="I628" s="162"/>
      <c r="J628" s="163"/>
      <c r="K628" s="163"/>
      <c r="L628" s="172"/>
      <c r="M628" s="162"/>
      <c r="N628" s="173"/>
      <c r="O628" s="171">
        <f t="shared" si="308"/>
        <v>9.8000000000000007</v>
      </c>
      <c r="P628" s="163">
        <f t="shared" si="309"/>
        <v>19.600000000000001</v>
      </c>
      <c r="Q628" s="178"/>
    </row>
    <row r="629" spans="1:17">
      <c r="A629" s="5" t="str">
        <f>IF(C629=0,"",1+MAX(A$9:A628))</f>
        <v/>
      </c>
      <c r="B629" s="54" t="s">
        <v>58</v>
      </c>
      <c r="C629" s="55"/>
      <c r="D629" s="55"/>
      <c r="E629" s="36">
        <f>ROUNDUP(E625*5.25/1000,0)</f>
        <v>2</v>
      </c>
      <c r="F629" s="32" t="s">
        <v>59</v>
      </c>
      <c r="G629" s="171">
        <v>4.8</v>
      </c>
      <c r="H629" s="163">
        <f t="shared" si="307"/>
        <v>9.6</v>
      </c>
      <c r="I629" s="162"/>
      <c r="J629" s="163"/>
      <c r="K629" s="163"/>
      <c r="L629" s="172"/>
      <c r="M629" s="162"/>
      <c r="N629" s="173"/>
      <c r="O629" s="171">
        <f t="shared" si="308"/>
        <v>4.8</v>
      </c>
      <c r="P629" s="163">
        <f t="shared" si="309"/>
        <v>9.6</v>
      </c>
      <c r="Q629" s="178"/>
    </row>
    <row r="630" spans="1:17">
      <c r="A630" s="5">
        <f>IF(C630=0,"",1+MAX(A$9:A629))</f>
        <v>294</v>
      </c>
      <c r="B630" s="54" t="s">
        <v>60</v>
      </c>
      <c r="C630" s="56">
        <f>E624*F624</f>
        <v>108</v>
      </c>
      <c r="D630" s="37">
        <v>0.05</v>
      </c>
      <c r="E630" s="36">
        <f t="shared" ref="E630:E632" si="310">C630*(1+D630)</f>
        <v>113.4</v>
      </c>
      <c r="F630" s="32" t="s">
        <v>37</v>
      </c>
      <c r="G630" s="171">
        <v>0</v>
      </c>
      <c r="H630" s="163">
        <f t="shared" si="307"/>
        <v>0</v>
      </c>
      <c r="I630" s="162">
        <v>1</v>
      </c>
      <c r="J630" s="163" t="s">
        <v>42</v>
      </c>
      <c r="K630" s="163">
        <v>50</v>
      </c>
      <c r="L630" s="172">
        <v>2.1000000000000001E-2</v>
      </c>
      <c r="M630" s="162">
        <f t="shared" ref="M630:M634" si="311">L630*E630</f>
        <v>2.3814000000000002</v>
      </c>
      <c r="N630" s="173">
        <f t="shared" ref="N630:N634" si="312">M630*K630</f>
        <v>119.07000000000001</v>
      </c>
      <c r="O630" s="171">
        <f t="shared" si="308"/>
        <v>1.05</v>
      </c>
      <c r="P630" s="163">
        <f t="shared" si="309"/>
        <v>119.07000000000001</v>
      </c>
      <c r="Q630" s="178"/>
    </row>
    <row r="631" spans="1:17">
      <c r="A631" s="5">
        <f>IF(C631=0,"",1+MAX(A$9:A630))</f>
        <v>295</v>
      </c>
      <c r="B631" s="53" t="s">
        <v>207</v>
      </c>
      <c r="C631" s="57">
        <f>ROUNDUP(E624/1.33+1,0)</f>
        <v>8</v>
      </c>
      <c r="D631" s="37">
        <v>0.05</v>
      </c>
      <c r="E631" s="36">
        <f t="shared" si="310"/>
        <v>8.4</v>
      </c>
      <c r="F631" s="32" t="s">
        <v>43</v>
      </c>
      <c r="G631" s="171">
        <f>3.5*F624</f>
        <v>47.25</v>
      </c>
      <c r="H631" s="163">
        <f t="shared" si="307"/>
        <v>396.90000000000003</v>
      </c>
      <c r="I631" s="162">
        <v>1</v>
      </c>
      <c r="J631" s="163" t="s">
        <v>42</v>
      </c>
      <c r="K631" s="163">
        <v>50</v>
      </c>
      <c r="L631" s="172">
        <v>0.23</v>
      </c>
      <c r="M631" s="162">
        <f t="shared" si="311"/>
        <v>1.9320000000000002</v>
      </c>
      <c r="N631" s="173">
        <f t="shared" si="312"/>
        <v>96.600000000000009</v>
      </c>
      <c r="O631" s="171">
        <f t="shared" si="308"/>
        <v>58.750000000000007</v>
      </c>
      <c r="P631" s="163">
        <f t="shared" si="309"/>
        <v>493.50000000000006</v>
      </c>
      <c r="Q631" s="178"/>
    </row>
    <row r="632" spans="1:17">
      <c r="A632" s="5">
        <f>IF(C632=0,"",1+MAX(A$9:A631))</f>
        <v>296</v>
      </c>
      <c r="B632" s="53" t="s">
        <v>68</v>
      </c>
      <c r="C632" s="57">
        <f>E624*2</f>
        <v>16</v>
      </c>
      <c r="D632" s="37">
        <v>0.05</v>
      </c>
      <c r="E632" s="36">
        <f t="shared" si="310"/>
        <v>16.8</v>
      </c>
      <c r="F632" s="32" t="s">
        <v>38</v>
      </c>
      <c r="G632" s="171">
        <v>3.5</v>
      </c>
      <c r="H632" s="163">
        <f t="shared" si="307"/>
        <v>58.800000000000004</v>
      </c>
      <c r="I632" s="162">
        <v>1</v>
      </c>
      <c r="J632" s="163" t="s">
        <v>42</v>
      </c>
      <c r="K632" s="163">
        <v>50</v>
      </c>
      <c r="L632" s="172">
        <v>0</v>
      </c>
      <c r="M632" s="162">
        <f t="shared" si="311"/>
        <v>0</v>
      </c>
      <c r="N632" s="173">
        <f t="shared" si="312"/>
        <v>0</v>
      </c>
      <c r="O632" s="171">
        <f t="shared" si="308"/>
        <v>3.5</v>
      </c>
      <c r="P632" s="163">
        <f t="shared" si="309"/>
        <v>58.800000000000004</v>
      </c>
      <c r="Q632" s="178"/>
    </row>
    <row r="633" spans="1:17">
      <c r="A633" s="5">
        <f>IF(C633=0,"",1+MAX(A$9:A632))</f>
        <v>297</v>
      </c>
      <c r="B633" s="53" t="s">
        <v>202</v>
      </c>
      <c r="C633" s="57">
        <f>E624*F624</f>
        <v>108</v>
      </c>
      <c r="D633" s="37">
        <v>0.05</v>
      </c>
      <c r="E633" s="36">
        <f t="shared" ref="E633:E634" si="313">C633*(1+D633)</f>
        <v>113.4</v>
      </c>
      <c r="F633" s="32" t="s">
        <v>37</v>
      </c>
      <c r="G633" s="171">
        <v>1.3</v>
      </c>
      <c r="H633" s="163">
        <f t="shared" ref="H633:H634" si="314">G633*E633</f>
        <v>147.42000000000002</v>
      </c>
      <c r="I633" s="162">
        <v>1</v>
      </c>
      <c r="J633" s="163" t="s">
        <v>42</v>
      </c>
      <c r="K633" s="163">
        <v>50</v>
      </c>
      <c r="L633" s="172">
        <v>1.0999999999999999E-2</v>
      </c>
      <c r="M633" s="162">
        <f t="shared" si="311"/>
        <v>1.2474000000000001</v>
      </c>
      <c r="N633" s="173">
        <f t="shared" si="312"/>
        <v>62.370000000000005</v>
      </c>
      <c r="O633" s="171">
        <f t="shared" si="308"/>
        <v>1.85</v>
      </c>
      <c r="P633" s="163">
        <f t="shared" si="309"/>
        <v>209.79000000000002</v>
      </c>
      <c r="Q633" s="178"/>
    </row>
    <row r="634" spans="1:17">
      <c r="A634" s="5">
        <f>IF(C634=0,"",1+MAX(A$9:A633))</f>
        <v>298</v>
      </c>
      <c r="B634" s="53" t="s">
        <v>63</v>
      </c>
      <c r="C634" s="56">
        <f>E624*4</f>
        <v>32</v>
      </c>
      <c r="D634" s="37">
        <v>0.05</v>
      </c>
      <c r="E634" s="36">
        <f t="shared" si="313"/>
        <v>33.6</v>
      </c>
      <c r="F634" s="32" t="s">
        <v>38</v>
      </c>
      <c r="G634" s="171">
        <v>0.3</v>
      </c>
      <c r="H634" s="163">
        <f t="shared" si="314"/>
        <v>10.08</v>
      </c>
      <c r="I634" s="162">
        <v>1</v>
      </c>
      <c r="J634" s="163" t="s">
        <v>42</v>
      </c>
      <c r="K634" s="163">
        <v>50</v>
      </c>
      <c r="L634" s="172">
        <v>8.0000000000000002E-3</v>
      </c>
      <c r="M634" s="162">
        <f t="shared" si="311"/>
        <v>0.26880000000000004</v>
      </c>
      <c r="N634" s="173">
        <f t="shared" si="312"/>
        <v>13.440000000000001</v>
      </c>
      <c r="O634" s="171">
        <f t="shared" si="308"/>
        <v>0.70000000000000007</v>
      </c>
      <c r="P634" s="163">
        <f t="shared" si="309"/>
        <v>23.520000000000003</v>
      </c>
      <c r="Q634" s="178"/>
    </row>
    <row r="635" spans="1:17">
      <c r="A635" s="5" t="str">
        <f>IF(C635=0,"",1+MAX(A$9:A634))</f>
        <v/>
      </c>
      <c r="B635" s="41" t="s">
        <v>131</v>
      </c>
      <c r="C635" s="32"/>
      <c r="D635" s="32"/>
      <c r="E635" s="42">
        <v>7</v>
      </c>
      <c r="F635" s="42">
        <v>14.16</v>
      </c>
      <c r="G635" s="171"/>
      <c r="H635" s="163"/>
      <c r="I635" s="162"/>
      <c r="J635" s="163"/>
      <c r="K635" s="163"/>
      <c r="L635" s="172"/>
      <c r="M635" s="162"/>
      <c r="N635" s="173"/>
      <c r="O635" s="171"/>
      <c r="P635" s="163"/>
      <c r="Q635" s="178"/>
    </row>
    <row r="636" spans="1:17" ht="16.5" thickBot="1">
      <c r="A636" s="5">
        <f>IF(C636=0,"",1+MAX(A$9:A635))</f>
        <v>299</v>
      </c>
      <c r="B636" s="53" t="s">
        <v>64</v>
      </c>
      <c r="C636" s="35">
        <f>E635*F635</f>
        <v>99.12</v>
      </c>
      <c r="D636" s="37">
        <v>0.05</v>
      </c>
      <c r="E636" s="36">
        <f>C636*(1+D636)</f>
        <v>104.07600000000001</v>
      </c>
      <c r="F636" s="32" t="s">
        <v>37</v>
      </c>
      <c r="G636" s="171">
        <v>0.56999999999999995</v>
      </c>
      <c r="H636" s="163">
        <f>G636*E636</f>
        <v>59.323320000000002</v>
      </c>
      <c r="I636" s="162">
        <v>2</v>
      </c>
      <c r="J636" s="163" t="s">
        <v>51</v>
      </c>
      <c r="K636" s="163">
        <v>50</v>
      </c>
      <c r="L636" s="172">
        <v>1.4E-2</v>
      </c>
      <c r="M636" s="162">
        <f>L636*E636</f>
        <v>1.4570640000000001</v>
      </c>
      <c r="N636" s="173">
        <f>M636*K636</f>
        <v>72.853200000000001</v>
      </c>
      <c r="O636" s="171">
        <f>(H636+N636)/E636</f>
        <v>1.27</v>
      </c>
      <c r="P636" s="163">
        <f>O636*E636</f>
        <v>132.17652000000001</v>
      </c>
      <c r="Q636" s="178"/>
    </row>
    <row r="637" spans="1:17" ht="16.5" thickBot="1">
      <c r="A637" s="154"/>
      <c r="B637" s="155"/>
      <c r="C637" s="156"/>
      <c r="D637" s="157"/>
      <c r="E637" s="157"/>
      <c r="F637" s="158"/>
      <c r="G637" s="158"/>
      <c r="H637" s="158"/>
      <c r="I637" s="158"/>
      <c r="J637" s="159"/>
      <c r="K637" s="159"/>
      <c r="L637" s="160"/>
      <c r="M637" s="159"/>
      <c r="N637" s="157"/>
      <c r="O637" s="159"/>
      <c r="P637" s="159"/>
      <c r="Q637" s="161"/>
    </row>
    <row r="638" spans="1:17">
      <c r="A638" s="121" t="s">
        <v>182</v>
      </c>
      <c r="B638" s="133"/>
      <c r="C638" s="134"/>
      <c r="D638" s="135"/>
      <c r="E638" s="135"/>
      <c r="F638" s="136"/>
      <c r="G638" s="136"/>
      <c r="H638" s="136"/>
      <c r="I638" s="137"/>
      <c r="J638" s="138"/>
      <c r="K638" s="137" t="s">
        <v>6</v>
      </c>
      <c r="L638" s="137"/>
      <c r="M638" s="139"/>
      <c r="N638" s="138"/>
      <c r="O638" s="137"/>
      <c r="P638" s="137"/>
      <c r="Q638" s="140"/>
    </row>
    <row r="639" spans="1:17">
      <c r="A639" s="121" t="s">
        <v>183</v>
      </c>
      <c r="B639" s="141"/>
      <c r="C639" s="142"/>
      <c r="D639" s="135"/>
      <c r="E639" s="135"/>
      <c r="F639" s="136"/>
      <c r="G639" s="136"/>
      <c r="H639" s="136"/>
      <c r="I639" s="143"/>
      <c r="J639" s="138"/>
      <c r="K639" s="144" t="s">
        <v>7</v>
      </c>
      <c r="L639" s="145"/>
      <c r="M639" s="139"/>
      <c r="N639" s="138"/>
      <c r="O639" s="144"/>
      <c r="P639" s="145"/>
      <c r="Q639" s="140"/>
    </row>
    <row r="640" spans="1:17">
      <c r="A640" s="122"/>
      <c r="B640" s="133"/>
      <c r="C640" s="134"/>
      <c r="D640" s="135"/>
      <c r="E640" s="135"/>
      <c r="F640" s="136"/>
      <c r="G640" s="136"/>
      <c r="H640" s="136"/>
      <c r="I640" s="143"/>
      <c r="J640" s="138"/>
      <c r="K640" s="144" t="s">
        <v>8</v>
      </c>
      <c r="L640" s="144"/>
      <c r="M640" s="139"/>
      <c r="N640" s="138"/>
      <c r="O640" s="144"/>
      <c r="P640" s="144"/>
      <c r="Q640" s="140"/>
    </row>
    <row r="641" spans="1:17">
      <c r="A641" s="123" t="s">
        <v>205</v>
      </c>
      <c r="B641" s="146"/>
      <c r="C641" s="147"/>
      <c r="D641" s="135"/>
      <c r="E641" s="135"/>
      <c r="F641" s="136"/>
      <c r="G641" s="136"/>
      <c r="H641" s="136"/>
      <c r="I641" s="139"/>
      <c r="J641" s="138"/>
      <c r="K641" s="144" t="s">
        <v>9</v>
      </c>
      <c r="L641" s="144"/>
      <c r="M641" s="139"/>
      <c r="N641" s="138"/>
      <c r="O641" s="144"/>
      <c r="P641" s="144"/>
      <c r="Q641" s="140"/>
    </row>
    <row r="642" spans="1:17" ht="16.5" thickBot="1">
      <c r="A642" s="124"/>
      <c r="B642" s="125"/>
      <c r="C642" s="126"/>
      <c r="D642" s="127"/>
      <c r="E642" s="127"/>
      <c r="F642" s="128"/>
      <c r="G642" s="128"/>
      <c r="H642" s="128"/>
      <c r="I642" s="128"/>
      <c r="J642" s="130"/>
      <c r="K642" s="131" t="s">
        <v>0</v>
      </c>
      <c r="L642" s="132">
        <f ca="1">TODAY()</f>
        <v>46151</v>
      </c>
      <c r="M642" s="129"/>
      <c r="N642" s="130"/>
      <c r="O642" s="131"/>
      <c r="P642" s="132"/>
      <c r="Q642" s="148"/>
    </row>
    <row r="643" spans="1:17" ht="36.75" thickBot="1">
      <c r="A643" s="149" t="s">
        <v>10</v>
      </c>
      <c r="B643" s="150" t="s">
        <v>1</v>
      </c>
      <c r="C643" s="151" t="s">
        <v>11</v>
      </c>
      <c r="D643" s="151" t="s">
        <v>12</v>
      </c>
      <c r="E643" s="150" t="s">
        <v>13</v>
      </c>
      <c r="F643" s="151" t="s">
        <v>14</v>
      </c>
      <c r="G643" s="151" t="s">
        <v>24</v>
      </c>
      <c r="H643" s="150" t="s">
        <v>2</v>
      </c>
      <c r="I643" s="150" t="s">
        <v>41</v>
      </c>
      <c r="J643" s="150" t="s">
        <v>40</v>
      </c>
      <c r="K643" s="150" t="s">
        <v>34</v>
      </c>
      <c r="L643" s="152" t="s">
        <v>35</v>
      </c>
      <c r="M643" s="150" t="s">
        <v>36</v>
      </c>
      <c r="N643" s="150" t="s">
        <v>3</v>
      </c>
      <c r="O643" s="151" t="s">
        <v>15</v>
      </c>
      <c r="P643" s="151" t="s">
        <v>4</v>
      </c>
      <c r="Q643" s="153" t="s">
        <v>16</v>
      </c>
    </row>
    <row r="644" spans="1:17" ht="16.5" thickBot="1">
      <c r="A644" s="109"/>
      <c r="B644" s="110" t="s">
        <v>17</v>
      </c>
      <c r="C644" s="111"/>
      <c r="D644" s="111"/>
      <c r="E644" s="111"/>
      <c r="F644" s="111"/>
      <c r="G644" s="111"/>
      <c r="H644" s="111"/>
      <c r="I644" s="111"/>
      <c r="J644" s="111"/>
      <c r="K644" s="111"/>
      <c r="L644" s="111"/>
      <c r="M644" s="111"/>
      <c r="N644" s="111"/>
      <c r="O644" s="111"/>
      <c r="P644" s="111"/>
      <c r="Q644" s="112"/>
    </row>
    <row r="645" spans="1:17">
      <c r="A645" s="5">
        <f>IF(C645=0,"",1+MAX(A$9:A636))</f>
        <v>300</v>
      </c>
      <c r="B645" s="58" t="s">
        <v>65</v>
      </c>
      <c r="C645" s="59">
        <f>E635*F635</f>
        <v>99.12</v>
      </c>
      <c r="D645" s="37">
        <v>0.05</v>
      </c>
      <c r="E645" s="36">
        <f>C645*(1+D645)</f>
        <v>104.07600000000001</v>
      </c>
      <c r="F645" s="32" t="s">
        <v>37</v>
      </c>
      <c r="G645" s="171">
        <v>0.62</v>
      </c>
      <c r="H645" s="163">
        <f>G645*E645</f>
        <v>64.527120000000011</v>
      </c>
      <c r="I645" s="162">
        <v>2</v>
      </c>
      <c r="J645" s="163" t="s">
        <v>51</v>
      </c>
      <c r="K645" s="163">
        <v>50</v>
      </c>
      <c r="L645" s="172">
        <v>1.4E-2</v>
      </c>
      <c r="M645" s="162">
        <f>L645*E645</f>
        <v>1.4570640000000001</v>
      </c>
      <c r="N645" s="173">
        <f>M645*K645</f>
        <v>72.853200000000001</v>
      </c>
      <c r="O645" s="171">
        <f>(H645+N645)/E645</f>
        <v>1.32</v>
      </c>
      <c r="P645" s="163">
        <f>O645*E645</f>
        <v>137.38032000000001</v>
      </c>
      <c r="Q645" s="178"/>
    </row>
    <row r="646" spans="1:17">
      <c r="A646" s="5" t="str">
        <f>IF(C646=0,"",1+MAX(A$9:A645))</f>
        <v/>
      </c>
      <c r="B646" s="54" t="s">
        <v>52</v>
      </c>
      <c r="C646" s="55"/>
      <c r="D646" s="55"/>
      <c r="E646" s="36">
        <f>ROUNDUP(E636/32,0)</f>
        <v>4</v>
      </c>
      <c r="F646" s="32" t="s">
        <v>53</v>
      </c>
      <c r="G646" s="163"/>
      <c r="H646" s="163"/>
      <c r="I646" s="162"/>
      <c r="J646" s="163"/>
      <c r="K646" s="163"/>
      <c r="L646" s="172"/>
      <c r="M646" s="162"/>
      <c r="N646" s="173"/>
      <c r="O646" s="171"/>
      <c r="P646" s="163"/>
      <c r="Q646" s="178"/>
    </row>
    <row r="647" spans="1:17">
      <c r="A647" s="5" t="str">
        <f>IF(C647=0,"",1+MAX(A$9:A646))</f>
        <v/>
      </c>
      <c r="B647" s="54" t="s">
        <v>66</v>
      </c>
      <c r="C647" s="55"/>
      <c r="D647" s="55"/>
      <c r="E647" s="36">
        <f>ROUNDUP(E645/32,0)</f>
        <v>4</v>
      </c>
      <c r="F647" s="32" t="s">
        <v>53</v>
      </c>
      <c r="G647" s="163"/>
      <c r="H647" s="163"/>
      <c r="I647" s="162"/>
      <c r="J647" s="163"/>
      <c r="K647" s="163"/>
      <c r="L647" s="172"/>
      <c r="M647" s="162"/>
      <c r="N647" s="173"/>
      <c r="O647" s="171"/>
      <c r="P647" s="163"/>
      <c r="Q647" s="178"/>
    </row>
    <row r="648" spans="1:17" ht="16.5" customHeight="1">
      <c r="A648" s="5" t="str">
        <f>IF(C648=0,"",1+MAX(A$9:A647))</f>
        <v/>
      </c>
      <c r="B648" s="54" t="s">
        <v>54</v>
      </c>
      <c r="C648" s="55"/>
      <c r="D648" s="55"/>
      <c r="E648" s="36">
        <f>ROUNDUP(E646*24/500,0)*2</f>
        <v>2</v>
      </c>
      <c r="F648" s="32" t="s">
        <v>55</v>
      </c>
      <c r="G648" s="171">
        <v>4.5</v>
      </c>
      <c r="H648" s="163">
        <f t="shared" ref="H648:H655" si="315">G648*E648</f>
        <v>9</v>
      </c>
      <c r="I648" s="162"/>
      <c r="J648" s="163"/>
      <c r="K648" s="163"/>
      <c r="L648" s="172"/>
      <c r="M648" s="162"/>
      <c r="N648" s="173"/>
      <c r="O648" s="171">
        <f t="shared" ref="O648:O655" si="316">(H648+N648)/E648</f>
        <v>4.5</v>
      </c>
      <c r="P648" s="163">
        <f t="shared" ref="P648:P655" si="317">O648*E648</f>
        <v>9</v>
      </c>
      <c r="Q648" s="178"/>
    </row>
    <row r="649" spans="1:17">
      <c r="A649" s="5" t="str">
        <f>IF(C649=0,"",1+MAX(A$9:A648))</f>
        <v/>
      </c>
      <c r="B649" s="54" t="s">
        <v>56</v>
      </c>
      <c r="C649" s="55"/>
      <c r="D649" s="55"/>
      <c r="E649" s="36">
        <f>ROUNDUP(E636/200,0)*2</f>
        <v>2</v>
      </c>
      <c r="F649" s="32" t="s">
        <v>57</v>
      </c>
      <c r="G649" s="171">
        <v>9.8000000000000007</v>
      </c>
      <c r="H649" s="163">
        <f t="shared" si="315"/>
        <v>19.600000000000001</v>
      </c>
      <c r="I649" s="162"/>
      <c r="J649" s="163"/>
      <c r="K649" s="163"/>
      <c r="L649" s="172"/>
      <c r="M649" s="162"/>
      <c r="N649" s="173"/>
      <c r="O649" s="171">
        <f t="shared" si="316"/>
        <v>9.8000000000000007</v>
      </c>
      <c r="P649" s="163">
        <f t="shared" si="317"/>
        <v>19.600000000000001</v>
      </c>
      <c r="Q649" s="178"/>
    </row>
    <row r="650" spans="1:17">
      <c r="A650" s="5" t="str">
        <f>IF(C650=0,"",1+MAX(A$9:A649))</f>
        <v/>
      </c>
      <c r="B650" s="54" t="s">
        <v>58</v>
      </c>
      <c r="C650" s="55"/>
      <c r="D650" s="55"/>
      <c r="E650" s="36">
        <f>ROUNDUP(E636*5.25/1000,0)*2</f>
        <v>2</v>
      </c>
      <c r="F650" s="32" t="s">
        <v>59</v>
      </c>
      <c r="G650" s="171">
        <v>4.8</v>
      </c>
      <c r="H650" s="163">
        <f t="shared" si="315"/>
        <v>9.6</v>
      </c>
      <c r="I650" s="162"/>
      <c r="J650" s="163"/>
      <c r="K650" s="163"/>
      <c r="L650" s="172"/>
      <c r="M650" s="162"/>
      <c r="N650" s="173"/>
      <c r="O650" s="171">
        <f t="shared" si="316"/>
        <v>4.8</v>
      </c>
      <c r="P650" s="163">
        <f t="shared" si="317"/>
        <v>9.6</v>
      </c>
      <c r="Q650" s="178"/>
    </row>
    <row r="651" spans="1:17">
      <c r="A651" s="5">
        <f>IF(C651=0,"",1+MAX(A$9:A650))</f>
        <v>301</v>
      </c>
      <c r="B651" s="54" t="s">
        <v>60</v>
      </c>
      <c r="C651" s="56">
        <f>E635*F635*2</f>
        <v>198.24</v>
      </c>
      <c r="D651" s="37">
        <v>0.05</v>
      </c>
      <c r="E651" s="36">
        <f t="shared" ref="E651:E655" si="318">C651*(1+D651)</f>
        <v>208.15200000000002</v>
      </c>
      <c r="F651" s="32" t="s">
        <v>37</v>
      </c>
      <c r="G651" s="171">
        <v>0</v>
      </c>
      <c r="H651" s="163">
        <f t="shared" si="315"/>
        <v>0</v>
      </c>
      <c r="I651" s="162">
        <v>1</v>
      </c>
      <c r="J651" s="163" t="s">
        <v>42</v>
      </c>
      <c r="K651" s="163">
        <v>50</v>
      </c>
      <c r="L651" s="172">
        <v>2.1000000000000001E-2</v>
      </c>
      <c r="M651" s="162">
        <f t="shared" ref="M651:M655" si="319">L651*E651</f>
        <v>4.3711920000000006</v>
      </c>
      <c r="N651" s="173">
        <f t="shared" ref="N651:N655" si="320">M651*K651</f>
        <v>218.55960000000005</v>
      </c>
      <c r="O651" s="171">
        <f t="shared" si="316"/>
        <v>1.05</v>
      </c>
      <c r="P651" s="163">
        <f t="shared" si="317"/>
        <v>218.55960000000002</v>
      </c>
      <c r="Q651" s="178"/>
    </row>
    <row r="652" spans="1:17">
      <c r="A652" s="5">
        <f>IF(C652=0,"",1+MAX(A$9:A651))</f>
        <v>302</v>
      </c>
      <c r="B652" s="53" t="s">
        <v>207</v>
      </c>
      <c r="C652" s="56">
        <f>ROUNDUP(E635/1.33+1,0)</f>
        <v>7</v>
      </c>
      <c r="D652" s="37">
        <v>0.05</v>
      </c>
      <c r="E652" s="36">
        <f t="shared" si="318"/>
        <v>7.3500000000000005</v>
      </c>
      <c r="F652" s="32" t="s">
        <v>43</v>
      </c>
      <c r="G652" s="171">
        <f>F635*3.5</f>
        <v>49.56</v>
      </c>
      <c r="H652" s="163">
        <f t="shared" si="315"/>
        <v>364.26600000000002</v>
      </c>
      <c r="I652" s="162">
        <v>1</v>
      </c>
      <c r="J652" s="163" t="s">
        <v>42</v>
      </c>
      <c r="K652" s="163">
        <v>50</v>
      </c>
      <c r="L652" s="172">
        <v>0.23</v>
      </c>
      <c r="M652" s="162">
        <f t="shared" si="319"/>
        <v>1.6905000000000001</v>
      </c>
      <c r="N652" s="173">
        <f t="shared" si="320"/>
        <v>84.525000000000006</v>
      </c>
      <c r="O652" s="171">
        <f t="shared" si="316"/>
        <v>61.06</v>
      </c>
      <c r="P652" s="163">
        <f t="shared" si="317"/>
        <v>448.79100000000005</v>
      </c>
      <c r="Q652" s="178"/>
    </row>
    <row r="653" spans="1:17">
      <c r="A653" s="5">
        <f>IF(C653=0,"",1+MAX(A$9:A652))</f>
        <v>303</v>
      </c>
      <c r="B653" s="53" t="s">
        <v>68</v>
      </c>
      <c r="C653" s="56">
        <f>E635*2</f>
        <v>14</v>
      </c>
      <c r="D653" s="37">
        <v>0.05</v>
      </c>
      <c r="E653" s="36">
        <f t="shared" si="318"/>
        <v>14.700000000000001</v>
      </c>
      <c r="F653" s="32" t="s">
        <v>38</v>
      </c>
      <c r="G653" s="171">
        <v>3.5</v>
      </c>
      <c r="H653" s="163">
        <f t="shared" si="315"/>
        <v>51.45</v>
      </c>
      <c r="I653" s="162">
        <v>1</v>
      </c>
      <c r="J653" s="163" t="s">
        <v>42</v>
      </c>
      <c r="K653" s="163">
        <v>50</v>
      </c>
      <c r="L653" s="172">
        <v>0</v>
      </c>
      <c r="M653" s="162">
        <f t="shared" si="319"/>
        <v>0</v>
      </c>
      <c r="N653" s="173">
        <f t="shared" si="320"/>
        <v>0</v>
      </c>
      <c r="O653" s="171">
        <f t="shared" si="316"/>
        <v>3.5</v>
      </c>
      <c r="P653" s="163">
        <f t="shared" si="317"/>
        <v>51.45</v>
      </c>
      <c r="Q653" s="178"/>
    </row>
    <row r="654" spans="1:17">
      <c r="A654" s="5">
        <f>IF(C654=0,"",1+MAX(A$9:A653))</f>
        <v>304</v>
      </c>
      <c r="B654" s="53" t="s">
        <v>196</v>
      </c>
      <c r="C654" s="57">
        <f>E635*F635</f>
        <v>99.12</v>
      </c>
      <c r="D654" s="37">
        <v>0.05</v>
      </c>
      <c r="E654" s="36">
        <f t="shared" si="318"/>
        <v>104.07600000000001</v>
      </c>
      <c r="F654" s="32" t="s">
        <v>37</v>
      </c>
      <c r="G654" s="171">
        <v>0.98</v>
      </c>
      <c r="H654" s="163">
        <f t="shared" si="315"/>
        <v>101.99448000000001</v>
      </c>
      <c r="I654" s="162">
        <v>1</v>
      </c>
      <c r="J654" s="163" t="s">
        <v>42</v>
      </c>
      <c r="K654" s="163">
        <v>50</v>
      </c>
      <c r="L654" s="172">
        <v>1.0999999999999999E-2</v>
      </c>
      <c r="M654" s="162">
        <f t="shared" si="319"/>
        <v>1.144836</v>
      </c>
      <c r="N654" s="173">
        <f t="shared" si="320"/>
        <v>57.241799999999998</v>
      </c>
      <c r="O654" s="171">
        <f t="shared" si="316"/>
        <v>1.53</v>
      </c>
      <c r="P654" s="163">
        <f t="shared" si="317"/>
        <v>159.23628000000002</v>
      </c>
      <c r="Q654" s="178"/>
    </row>
    <row r="655" spans="1:17">
      <c r="A655" s="5">
        <f>IF(C655=0,"",1+MAX(A$9:A654))</f>
        <v>305</v>
      </c>
      <c r="B655" s="53" t="s">
        <v>63</v>
      </c>
      <c r="C655" s="56">
        <f>E635*4</f>
        <v>28</v>
      </c>
      <c r="D655" s="37">
        <v>0.05</v>
      </c>
      <c r="E655" s="36">
        <f t="shared" si="318"/>
        <v>29.400000000000002</v>
      </c>
      <c r="F655" s="32" t="s">
        <v>38</v>
      </c>
      <c r="G655" s="171">
        <v>0.3</v>
      </c>
      <c r="H655" s="163">
        <f t="shared" si="315"/>
        <v>8.82</v>
      </c>
      <c r="I655" s="162">
        <v>1</v>
      </c>
      <c r="J655" s="163" t="s">
        <v>42</v>
      </c>
      <c r="K655" s="163">
        <v>50</v>
      </c>
      <c r="L655" s="172">
        <v>8.0000000000000002E-3</v>
      </c>
      <c r="M655" s="162">
        <f t="shared" si="319"/>
        <v>0.23520000000000002</v>
      </c>
      <c r="N655" s="173">
        <f t="shared" si="320"/>
        <v>11.760000000000002</v>
      </c>
      <c r="O655" s="171">
        <f t="shared" si="316"/>
        <v>0.70000000000000007</v>
      </c>
      <c r="P655" s="163">
        <f t="shared" si="317"/>
        <v>20.580000000000002</v>
      </c>
      <c r="Q655" s="178"/>
    </row>
    <row r="656" spans="1:17">
      <c r="A656" s="5" t="str">
        <f>IF(C656=0,"",1+MAX(A$9:A655))</f>
        <v/>
      </c>
      <c r="B656" s="41" t="s">
        <v>132</v>
      </c>
      <c r="C656" s="32"/>
      <c r="D656" s="32"/>
      <c r="E656" s="42">
        <v>7</v>
      </c>
      <c r="F656" s="42">
        <v>16.16</v>
      </c>
      <c r="G656" s="171"/>
      <c r="H656" s="163"/>
      <c r="I656" s="162"/>
      <c r="J656" s="163"/>
      <c r="K656" s="163"/>
      <c r="L656" s="172"/>
      <c r="M656" s="162"/>
      <c r="N656" s="173"/>
      <c r="O656" s="171"/>
      <c r="P656" s="163"/>
      <c r="Q656" s="178"/>
    </row>
    <row r="657" spans="1:17">
      <c r="A657" s="5">
        <f>IF(C657=0,"",1+MAX(A$9:A656))</f>
        <v>306</v>
      </c>
      <c r="B657" s="53" t="s">
        <v>169</v>
      </c>
      <c r="C657" s="35">
        <f>E656*F656*2</f>
        <v>226.24</v>
      </c>
      <c r="D657" s="37">
        <v>0.05</v>
      </c>
      <c r="E657" s="36">
        <f>C657*(1+D657)</f>
        <v>237.55200000000002</v>
      </c>
      <c r="F657" s="32" t="s">
        <v>37</v>
      </c>
      <c r="G657" s="171">
        <v>0.56999999999999995</v>
      </c>
      <c r="H657" s="163">
        <f>G657*E657</f>
        <v>135.40464</v>
      </c>
      <c r="I657" s="162">
        <v>2</v>
      </c>
      <c r="J657" s="163" t="s">
        <v>51</v>
      </c>
      <c r="K657" s="163">
        <v>50</v>
      </c>
      <c r="L657" s="172">
        <v>1.4E-2</v>
      </c>
      <c r="M657" s="162">
        <f>L657*E657</f>
        <v>3.3257280000000002</v>
      </c>
      <c r="N657" s="173">
        <f>M657*K657</f>
        <v>166.28640000000001</v>
      </c>
      <c r="O657" s="171">
        <f>(H657+N657)/E657</f>
        <v>1.27</v>
      </c>
      <c r="P657" s="163">
        <f>O657*E657</f>
        <v>301.69104000000004</v>
      </c>
      <c r="Q657" s="178"/>
    </row>
    <row r="658" spans="1:17">
      <c r="A658" s="5" t="str">
        <f>IF(C658=0,"",1+MAX(A$9:A657))</f>
        <v/>
      </c>
      <c r="B658" s="54" t="s">
        <v>52</v>
      </c>
      <c r="C658" s="55"/>
      <c r="D658" s="55"/>
      <c r="E658" s="36">
        <f>ROUNDUP(E657/32,0)</f>
        <v>8</v>
      </c>
      <c r="F658" s="32" t="s">
        <v>53</v>
      </c>
      <c r="G658" s="171"/>
      <c r="H658" s="163"/>
      <c r="I658" s="162"/>
      <c r="J658" s="163"/>
      <c r="K658" s="163"/>
      <c r="L658" s="172"/>
      <c r="M658" s="162"/>
      <c r="N658" s="173"/>
      <c r="O658" s="171"/>
      <c r="P658" s="163"/>
      <c r="Q658" s="178"/>
    </row>
    <row r="659" spans="1:17" ht="16.5" customHeight="1">
      <c r="A659" s="5" t="str">
        <f>IF(C659=0,"",1+MAX(A$9:A658))</f>
        <v/>
      </c>
      <c r="B659" s="54" t="s">
        <v>54</v>
      </c>
      <c r="C659" s="55"/>
      <c r="D659" s="55"/>
      <c r="E659" s="36">
        <f>ROUNDUP(E658*24/500,0)</f>
        <v>1</v>
      </c>
      <c r="F659" s="32" t="s">
        <v>55</v>
      </c>
      <c r="G659" s="171">
        <v>4.5</v>
      </c>
      <c r="H659" s="163">
        <f t="shared" ref="H659:H665" si="321">G659*E659</f>
        <v>4.5</v>
      </c>
      <c r="I659" s="162"/>
      <c r="J659" s="163"/>
      <c r="K659" s="163"/>
      <c r="L659" s="172"/>
      <c r="M659" s="162"/>
      <c r="N659" s="173"/>
      <c r="O659" s="171">
        <f t="shared" ref="O659:O665" si="322">(H659+N659)/E659</f>
        <v>4.5</v>
      </c>
      <c r="P659" s="163">
        <f t="shared" ref="P659:P665" si="323">O659*E659</f>
        <v>4.5</v>
      </c>
      <c r="Q659" s="178"/>
    </row>
    <row r="660" spans="1:17">
      <c r="A660" s="5" t="str">
        <f>IF(C660=0,"",1+MAX(A$9:A659))</f>
        <v/>
      </c>
      <c r="B660" s="54" t="s">
        <v>56</v>
      </c>
      <c r="C660" s="55"/>
      <c r="D660" s="55"/>
      <c r="E660" s="36">
        <f>ROUNDUP(E657/200,0)</f>
        <v>2</v>
      </c>
      <c r="F660" s="32" t="s">
        <v>57</v>
      </c>
      <c r="G660" s="171">
        <v>9.8000000000000007</v>
      </c>
      <c r="H660" s="163">
        <f t="shared" si="321"/>
        <v>19.600000000000001</v>
      </c>
      <c r="I660" s="162"/>
      <c r="J660" s="163"/>
      <c r="K660" s="163"/>
      <c r="L660" s="172"/>
      <c r="M660" s="162"/>
      <c r="N660" s="173"/>
      <c r="O660" s="171">
        <f t="shared" si="322"/>
        <v>9.8000000000000007</v>
      </c>
      <c r="P660" s="163">
        <f t="shared" si="323"/>
        <v>19.600000000000001</v>
      </c>
      <c r="Q660" s="178"/>
    </row>
    <row r="661" spans="1:17">
      <c r="A661" s="5" t="str">
        <f>IF(C661=0,"",1+MAX(A$9:A660))</f>
        <v/>
      </c>
      <c r="B661" s="54" t="s">
        <v>58</v>
      </c>
      <c r="C661" s="55"/>
      <c r="D661" s="55"/>
      <c r="E661" s="36">
        <f>ROUNDUP(E657*5.25/1000,0)</f>
        <v>2</v>
      </c>
      <c r="F661" s="32" t="s">
        <v>59</v>
      </c>
      <c r="G661" s="171">
        <v>4.8</v>
      </c>
      <c r="H661" s="163">
        <f t="shared" si="321"/>
        <v>9.6</v>
      </c>
      <c r="I661" s="162"/>
      <c r="J661" s="163"/>
      <c r="K661" s="163"/>
      <c r="L661" s="172"/>
      <c r="M661" s="162"/>
      <c r="N661" s="173"/>
      <c r="O661" s="171">
        <f t="shared" si="322"/>
        <v>4.8</v>
      </c>
      <c r="P661" s="163">
        <f t="shared" si="323"/>
        <v>9.6</v>
      </c>
      <c r="Q661" s="178"/>
    </row>
    <row r="662" spans="1:17">
      <c r="A662" s="5">
        <f>IF(C662=0,"",1+MAX(A$9:A661))</f>
        <v>307</v>
      </c>
      <c r="B662" s="54" t="s">
        <v>60</v>
      </c>
      <c r="C662" s="56">
        <f>E656*F656</f>
        <v>113.12</v>
      </c>
      <c r="D662" s="37">
        <v>0.05</v>
      </c>
      <c r="E662" s="36">
        <f t="shared" ref="E662:E665" si="324">C662*(1+D662)</f>
        <v>118.77600000000001</v>
      </c>
      <c r="F662" s="32" t="s">
        <v>37</v>
      </c>
      <c r="G662" s="171">
        <v>0</v>
      </c>
      <c r="H662" s="163">
        <f t="shared" si="321"/>
        <v>0</v>
      </c>
      <c r="I662" s="162">
        <v>1</v>
      </c>
      <c r="J662" s="163" t="s">
        <v>42</v>
      </c>
      <c r="K662" s="163">
        <v>50</v>
      </c>
      <c r="L662" s="172">
        <v>2.1000000000000001E-2</v>
      </c>
      <c r="M662" s="162">
        <f t="shared" ref="M662:M665" si="325">L662*E662</f>
        <v>2.4942960000000003</v>
      </c>
      <c r="N662" s="173">
        <f t="shared" ref="N662:N665" si="326">M662*K662</f>
        <v>124.71480000000001</v>
      </c>
      <c r="O662" s="171">
        <f t="shared" si="322"/>
        <v>1.05</v>
      </c>
      <c r="P662" s="163">
        <f t="shared" si="323"/>
        <v>124.71480000000001</v>
      </c>
      <c r="Q662" s="178"/>
    </row>
    <row r="663" spans="1:17">
      <c r="A663" s="5">
        <f>IF(C663=0,"",1+MAX(A$9:A662))</f>
        <v>308</v>
      </c>
      <c r="B663" s="53" t="s">
        <v>207</v>
      </c>
      <c r="C663" s="56">
        <f>ROUNDUP(E656/1.33+1,0)</f>
        <v>7</v>
      </c>
      <c r="D663" s="37">
        <v>0.05</v>
      </c>
      <c r="E663" s="36">
        <f t="shared" si="324"/>
        <v>7.3500000000000005</v>
      </c>
      <c r="F663" s="32" t="s">
        <v>43</v>
      </c>
      <c r="G663" s="171">
        <f>3.6*F656</f>
        <v>58.176000000000002</v>
      </c>
      <c r="H663" s="163">
        <f t="shared" si="321"/>
        <v>427.59360000000004</v>
      </c>
      <c r="I663" s="162">
        <v>1</v>
      </c>
      <c r="J663" s="163" t="s">
        <v>42</v>
      </c>
      <c r="K663" s="163">
        <v>50</v>
      </c>
      <c r="L663" s="172">
        <v>0.23</v>
      </c>
      <c r="M663" s="162">
        <f t="shared" si="325"/>
        <v>1.6905000000000001</v>
      </c>
      <c r="N663" s="173">
        <f t="shared" si="326"/>
        <v>84.525000000000006</v>
      </c>
      <c r="O663" s="171">
        <f t="shared" si="322"/>
        <v>69.676000000000002</v>
      </c>
      <c r="P663" s="163">
        <f t="shared" si="323"/>
        <v>512.11860000000001</v>
      </c>
      <c r="Q663" s="178"/>
    </row>
    <row r="664" spans="1:17">
      <c r="A664" s="5">
        <f>IF(C664=0,"",1+MAX(A$9:A663))</f>
        <v>309</v>
      </c>
      <c r="B664" s="53" t="s">
        <v>68</v>
      </c>
      <c r="C664" s="56">
        <f>E656*2</f>
        <v>14</v>
      </c>
      <c r="D664" s="37">
        <v>0.05</v>
      </c>
      <c r="E664" s="36">
        <f t="shared" si="324"/>
        <v>14.700000000000001</v>
      </c>
      <c r="F664" s="32" t="s">
        <v>38</v>
      </c>
      <c r="G664" s="171">
        <v>3.6</v>
      </c>
      <c r="H664" s="163">
        <f t="shared" si="321"/>
        <v>52.92</v>
      </c>
      <c r="I664" s="162">
        <v>1</v>
      </c>
      <c r="J664" s="163" t="s">
        <v>42</v>
      </c>
      <c r="K664" s="163">
        <v>50</v>
      </c>
      <c r="L664" s="172">
        <v>0</v>
      </c>
      <c r="M664" s="162">
        <f t="shared" si="325"/>
        <v>0</v>
      </c>
      <c r="N664" s="173">
        <f t="shared" si="326"/>
        <v>0</v>
      </c>
      <c r="O664" s="171">
        <f t="shared" si="322"/>
        <v>3.5999999999999996</v>
      </c>
      <c r="P664" s="163">
        <f t="shared" si="323"/>
        <v>52.92</v>
      </c>
      <c r="Q664" s="178"/>
    </row>
    <row r="665" spans="1:17">
      <c r="A665" s="5">
        <f>IF(C665=0,"",1+MAX(A$9:A664))</f>
        <v>310</v>
      </c>
      <c r="B665" s="53" t="s">
        <v>63</v>
      </c>
      <c r="C665" s="56">
        <f>E656*4</f>
        <v>28</v>
      </c>
      <c r="D665" s="37">
        <v>0.05</v>
      </c>
      <c r="E665" s="36">
        <f t="shared" si="324"/>
        <v>29.400000000000002</v>
      </c>
      <c r="F665" s="32" t="s">
        <v>38</v>
      </c>
      <c r="G665" s="171">
        <v>0.3</v>
      </c>
      <c r="H665" s="163">
        <f t="shared" si="321"/>
        <v>8.82</v>
      </c>
      <c r="I665" s="162">
        <v>1</v>
      </c>
      <c r="J665" s="163" t="s">
        <v>42</v>
      </c>
      <c r="K665" s="163">
        <v>50</v>
      </c>
      <c r="L665" s="172">
        <v>8.0000000000000002E-3</v>
      </c>
      <c r="M665" s="162">
        <f t="shared" si="325"/>
        <v>0.23520000000000002</v>
      </c>
      <c r="N665" s="173">
        <f t="shared" si="326"/>
        <v>11.760000000000002</v>
      </c>
      <c r="O665" s="171">
        <f t="shared" si="322"/>
        <v>0.70000000000000007</v>
      </c>
      <c r="P665" s="163">
        <f t="shared" si="323"/>
        <v>20.580000000000002</v>
      </c>
      <c r="Q665" s="178"/>
    </row>
    <row r="666" spans="1:17">
      <c r="A666" s="5" t="str">
        <f>IF(C666=0,"",1+MAX(A$9:A665))</f>
        <v/>
      </c>
      <c r="B666" s="43" t="s">
        <v>133</v>
      </c>
      <c r="C666" s="32"/>
      <c r="D666" s="32"/>
      <c r="E666" s="42">
        <v>7</v>
      </c>
      <c r="F666" s="42">
        <v>13.5</v>
      </c>
      <c r="G666" s="171"/>
      <c r="H666" s="163"/>
      <c r="I666" s="162"/>
      <c r="J666" s="163"/>
      <c r="K666" s="163"/>
      <c r="L666" s="172"/>
      <c r="M666" s="162"/>
      <c r="N666" s="173"/>
      <c r="O666" s="171"/>
      <c r="P666" s="163"/>
      <c r="Q666" s="178"/>
    </row>
    <row r="667" spans="1:17">
      <c r="A667" s="5">
        <f>IF(C667=0,"",1+MAX(A$9:A666))</f>
        <v>311</v>
      </c>
      <c r="B667" s="53" t="s">
        <v>64</v>
      </c>
      <c r="C667" s="35">
        <f>E666*F666</f>
        <v>94.5</v>
      </c>
      <c r="D667" s="37">
        <v>0.05</v>
      </c>
      <c r="E667" s="36">
        <f>C667*(1+D667)</f>
        <v>99.225000000000009</v>
      </c>
      <c r="F667" s="32" t="s">
        <v>37</v>
      </c>
      <c r="G667" s="171">
        <v>0.56999999999999995</v>
      </c>
      <c r="H667" s="163">
        <f>G667*E667</f>
        <v>56.558250000000001</v>
      </c>
      <c r="I667" s="162">
        <v>2</v>
      </c>
      <c r="J667" s="163" t="s">
        <v>51</v>
      </c>
      <c r="K667" s="163">
        <v>50</v>
      </c>
      <c r="L667" s="172">
        <v>1.4E-2</v>
      </c>
      <c r="M667" s="162">
        <f>L667*E667</f>
        <v>1.3891500000000001</v>
      </c>
      <c r="N667" s="173">
        <f>M667*K667</f>
        <v>69.45750000000001</v>
      </c>
      <c r="O667" s="171">
        <f>(H667+N667)/E667</f>
        <v>1.27</v>
      </c>
      <c r="P667" s="163">
        <f>O667*E667</f>
        <v>126.01575000000001</v>
      </c>
      <c r="Q667" s="178"/>
    </row>
    <row r="668" spans="1:17">
      <c r="A668" s="5">
        <f>IF(C668=0,"",1+MAX(A$9:A667))</f>
        <v>312</v>
      </c>
      <c r="B668" s="58" t="s">
        <v>65</v>
      </c>
      <c r="C668" s="59">
        <f>E666*F666</f>
        <v>94.5</v>
      </c>
      <c r="D668" s="37">
        <v>0.05</v>
      </c>
      <c r="E668" s="36">
        <f>C668*(1+D668)</f>
        <v>99.225000000000009</v>
      </c>
      <c r="F668" s="32" t="s">
        <v>37</v>
      </c>
      <c r="G668" s="171">
        <v>0.62</v>
      </c>
      <c r="H668" s="163">
        <f>G668*E668</f>
        <v>61.519500000000008</v>
      </c>
      <c r="I668" s="162">
        <v>2</v>
      </c>
      <c r="J668" s="163" t="s">
        <v>51</v>
      </c>
      <c r="K668" s="163">
        <v>50</v>
      </c>
      <c r="L668" s="172">
        <v>1.4E-2</v>
      </c>
      <c r="M668" s="162">
        <f>L668*E668</f>
        <v>1.3891500000000001</v>
      </c>
      <c r="N668" s="173">
        <f>M668*K668</f>
        <v>69.45750000000001</v>
      </c>
      <c r="O668" s="171">
        <f>(H668+N668)/E668</f>
        <v>1.3200000000000003</v>
      </c>
      <c r="P668" s="163">
        <f>O668*E668</f>
        <v>130.97700000000003</v>
      </c>
      <c r="Q668" s="178"/>
    </row>
    <row r="669" spans="1:17">
      <c r="A669" s="5" t="str">
        <f>IF(C669=0,"",1+MAX(A$9:A668))</f>
        <v/>
      </c>
      <c r="B669" s="54" t="s">
        <v>52</v>
      </c>
      <c r="C669" s="55"/>
      <c r="D669" s="55"/>
      <c r="E669" s="36">
        <f>ROUNDUP(E667/32,0)</f>
        <v>4</v>
      </c>
      <c r="F669" s="32" t="s">
        <v>53</v>
      </c>
      <c r="G669" s="163"/>
      <c r="H669" s="163"/>
      <c r="I669" s="162"/>
      <c r="J669" s="163"/>
      <c r="K669" s="163"/>
      <c r="L669" s="172"/>
      <c r="M669" s="162"/>
      <c r="N669" s="173"/>
      <c r="O669" s="171"/>
      <c r="P669" s="163"/>
      <c r="Q669" s="178"/>
    </row>
    <row r="670" spans="1:17">
      <c r="A670" s="5" t="str">
        <f>IF(C670=0,"",1+MAX(A$9:A669))</f>
        <v/>
      </c>
      <c r="B670" s="54" t="s">
        <v>66</v>
      </c>
      <c r="C670" s="55"/>
      <c r="D670" s="55"/>
      <c r="E670" s="36">
        <f>ROUNDUP(E668/32,0)</f>
        <v>4</v>
      </c>
      <c r="F670" s="32" t="s">
        <v>53</v>
      </c>
      <c r="G670" s="163"/>
      <c r="H670" s="163"/>
      <c r="I670" s="162"/>
      <c r="J670" s="163"/>
      <c r="K670" s="163"/>
      <c r="L670" s="172"/>
      <c r="M670" s="162"/>
      <c r="N670" s="173"/>
      <c r="O670" s="171"/>
      <c r="P670" s="163"/>
      <c r="Q670" s="178"/>
    </row>
    <row r="671" spans="1:17" ht="16.5" customHeight="1">
      <c r="A671" s="5" t="str">
        <f>IF(C671=0,"",1+MAX(A$9:A670))</f>
        <v/>
      </c>
      <c r="B671" s="54" t="s">
        <v>54</v>
      </c>
      <c r="C671" s="55"/>
      <c r="D671" s="55"/>
      <c r="E671" s="36">
        <f>ROUNDUP(E669*24/500,0)*2</f>
        <v>2</v>
      </c>
      <c r="F671" s="32" t="s">
        <v>55</v>
      </c>
      <c r="G671" s="171">
        <v>4.5</v>
      </c>
      <c r="H671" s="163">
        <f t="shared" ref="H671:H678" si="327">G671*E671</f>
        <v>9</v>
      </c>
      <c r="I671" s="162"/>
      <c r="J671" s="163"/>
      <c r="K671" s="163"/>
      <c r="L671" s="172"/>
      <c r="M671" s="162"/>
      <c r="N671" s="173"/>
      <c r="O671" s="171">
        <f t="shared" ref="O671:O678" si="328">(H671+N671)/E671</f>
        <v>4.5</v>
      </c>
      <c r="P671" s="163">
        <f t="shared" ref="P671:P678" si="329">O671*E671</f>
        <v>9</v>
      </c>
      <c r="Q671" s="178"/>
    </row>
    <row r="672" spans="1:17">
      <c r="A672" s="5" t="str">
        <f>IF(C672=0,"",1+MAX(A$9:A671))</f>
        <v/>
      </c>
      <c r="B672" s="54" t="s">
        <v>56</v>
      </c>
      <c r="C672" s="55"/>
      <c r="D672" s="55"/>
      <c r="E672" s="36">
        <f>ROUNDUP(E667/200,0)*2</f>
        <v>2</v>
      </c>
      <c r="F672" s="32" t="s">
        <v>57</v>
      </c>
      <c r="G672" s="171">
        <v>9.8000000000000007</v>
      </c>
      <c r="H672" s="163">
        <f t="shared" si="327"/>
        <v>19.600000000000001</v>
      </c>
      <c r="I672" s="162"/>
      <c r="J672" s="163"/>
      <c r="K672" s="163"/>
      <c r="L672" s="172"/>
      <c r="M672" s="162"/>
      <c r="N672" s="173"/>
      <c r="O672" s="171">
        <f t="shared" si="328"/>
        <v>9.8000000000000007</v>
      </c>
      <c r="P672" s="163">
        <f t="shared" si="329"/>
        <v>19.600000000000001</v>
      </c>
      <c r="Q672" s="178"/>
    </row>
    <row r="673" spans="1:17">
      <c r="A673" s="5" t="str">
        <f>IF(C673=0,"",1+MAX(A$9:A672))</f>
        <v/>
      </c>
      <c r="B673" s="54" t="s">
        <v>58</v>
      </c>
      <c r="C673" s="55"/>
      <c r="D673" s="55"/>
      <c r="E673" s="36">
        <f>ROUNDUP(E667*5.25/1000,0)*2</f>
        <v>2</v>
      </c>
      <c r="F673" s="32" t="s">
        <v>59</v>
      </c>
      <c r="G673" s="171">
        <v>4.8</v>
      </c>
      <c r="H673" s="163">
        <f t="shared" si="327"/>
        <v>9.6</v>
      </c>
      <c r="I673" s="162"/>
      <c r="J673" s="163"/>
      <c r="K673" s="163"/>
      <c r="L673" s="172"/>
      <c r="M673" s="162"/>
      <c r="N673" s="173"/>
      <c r="O673" s="171">
        <f t="shared" si="328"/>
        <v>4.8</v>
      </c>
      <c r="P673" s="163">
        <f t="shared" si="329"/>
        <v>9.6</v>
      </c>
      <c r="Q673" s="178"/>
    </row>
    <row r="674" spans="1:17">
      <c r="A674" s="5">
        <f>IF(C674=0,"",1+MAX(A$9:A673))</f>
        <v>313</v>
      </c>
      <c r="B674" s="54" t="s">
        <v>60</v>
      </c>
      <c r="C674" s="56">
        <f>E666*F666*2</f>
        <v>189</v>
      </c>
      <c r="D674" s="37">
        <v>0.05</v>
      </c>
      <c r="E674" s="36">
        <f t="shared" ref="E674:E678" si="330">C674*(1+D674)</f>
        <v>198.45000000000002</v>
      </c>
      <c r="F674" s="32" t="s">
        <v>37</v>
      </c>
      <c r="G674" s="171">
        <v>0</v>
      </c>
      <c r="H674" s="163">
        <f t="shared" si="327"/>
        <v>0</v>
      </c>
      <c r="I674" s="162">
        <v>1</v>
      </c>
      <c r="J674" s="163" t="s">
        <v>42</v>
      </c>
      <c r="K674" s="163">
        <v>50</v>
      </c>
      <c r="L674" s="172">
        <v>2.1000000000000001E-2</v>
      </c>
      <c r="M674" s="162">
        <f t="shared" ref="M674:M678" si="331">L674*E674</f>
        <v>4.1674500000000005</v>
      </c>
      <c r="N674" s="173">
        <f t="shared" ref="N674:N678" si="332">M674*K674</f>
        <v>208.37250000000003</v>
      </c>
      <c r="O674" s="171">
        <f t="shared" si="328"/>
        <v>1.05</v>
      </c>
      <c r="P674" s="163">
        <f t="shared" si="329"/>
        <v>208.37250000000003</v>
      </c>
      <c r="Q674" s="178"/>
    </row>
    <row r="675" spans="1:17">
      <c r="A675" s="5">
        <f>IF(C675=0,"",1+MAX(A$9:A674))</f>
        <v>314</v>
      </c>
      <c r="B675" s="53" t="s">
        <v>207</v>
      </c>
      <c r="C675" s="57">
        <f>ROUNDUP(E666/1.33+1,0)</f>
        <v>7</v>
      </c>
      <c r="D675" s="37">
        <v>0.05</v>
      </c>
      <c r="E675" s="36">
        <f t="shared" si="330"/>
        <v>7.3500000000000005</v>
      </c>
      <c r="F675" s="32" t="s">
        <v>43</v>
      </c>
      <c r="G675" s="171">
        <f>F666*3.5</f>
        <v>47.25</v>
      </c>
      <c r="H675" s="163">
        <f t="shared" si="327"/>
        <v>347.28750000000002</v>
      </c>
      <c r="I675" s="162">
        <v>1</v>
      </c>
      <c r="J675" s="163" t="s">
        <v>42</v>
      </c>
      <c r="K675" s="163">
        <v>50</v>
      </c>
      <c r="L675" s="172">
        <v>0.23</v>
      </c>
      <c r="M675" s="162">
        <f t="shared" si="331"/>
        <v>1.6905000000000001</v>
      </c>
      <c r="N675" s="173">
        <f t="shared" si="332"/>
        <v>84.525000000000006</v>
      </c>
      <c r="O675" s="171">
        <f t="shared" si="328"/>
        <v>58.749999999999993</v>
      </c>
      <c r="P675" s="163">
        <f t="shared" si="329"/>
        <v>431.8125</v>
      </c>
      <c r="Q675" s="178"/>
    </row>
    <row r="676" spans="1:17">
      <c r="A676" s="5">
        <f>IF(C676=0,"",1+MAX(A$9:A675))</f>
        <v>315</v>
      </c>
      <c r="B676" s="53" t="s">
        <v>68</v>
      </c>
      <c r="C676" s="57">
        <f>E666*2</f>
        <v>14</v>
      </c>
      <c r="D676" s="37">
        <v>0.05</v>
      </c>
      <c r="E676" s="36">
        <f t="shared" si="330"/>
        <v>14.700000000000001</v>
      </c>
      <c r="F676" s="32" t="s">
        <v>38</v>
      </c>
      <c r="G676" s="171">
        <v>3.5</v>
      </c>
      <c r="H676" s="163">
        <f t="shared" si="327"/>
        <v>51.45</v>
      </c>
      <c r="I676" s="162">
        <v>1</v>
      </c>
      <c r="J676" s="163" t="s">
        <v>42</v>
      </c>
      <c r="K676" s="163">
        <v>50</v>
      </c>
      <c r="L676" s="172">
        <v>0</v>
      </c>
      <c r="M676" s="162">
        <f t="shared" si="331"/>
        <v>0</v>
      </c>
      <c r="N676" s="173">
        <f t="shared" si="332"/>
        <v>0</v>
      </c>
      <c r="O676" s="171">
        <f t="shared" si="328"/>
        <v>3.5</v>
      </c>
      <c r="P676" s="163">
        <f t="shared" si="329"/>
        <v>51.45</v>
      </c>
      <c r="Q676" s="178"/>
    </row>
    <row r="677" spans="1:17">
      <c r="A677" s="5">
        <f>IF(C677=0,"",1+MAX(A$9:A676))</f>
        <v>316</v>
      </c>
      <c r="B677" s="53" t="s">
        <v>198</v>
      </c>
      <c r="C677" s="57">
        <f>E666*F666</f>
        <v>94.5</v>
      </c>
      <c r="D677" s="37">
        <v>0.05</v>
      </c>
      <c r="E677" s="36">
        <f t="shared" si="330"/>
        <v>99.225000000000009</v>
      </c>
      <c r="F677" s="32" t="s">
        <v>37</v>
      </c>
      <c r="G677" s="171">
        <v>1.8</v>
      </c>
      <c r="H677" s="163">
        <f t="shared" si="327"/>
        <v>178.60500000000002</v>
      </c>
      <c r="I677" s="162">
        <v>1</v>
      </c>
      <c r="J677" s="163" t="s">
        <v>42</v>
      </c>
      <c r="K677" s="163">
        <v>50</v>
      </c>
      <c r="L677" s="172">
        <v>1.0999999999999999E-2</v>
      </c>
      <c r="M677" s="162">
        <f t="shared" si="331"/>
        <v>1.091475</v>
      </c>
      <c r="N677" s="173">
        <f t="shared" si="332"/>
        <v>54.573749999999997</v>
      </c>
      <c r="O677" s="171">
        <f t="shared" si="328"/>
        <v>2.35</v>
      </c>
      <c r="P677" s="163">
        <f t="shared" si="329"/>
        <v>233.17875000000004</v>
      </c>
      <c r="Q677" s="178"/>
    </row>
    <row r="678" spans="1:17">
      <c r="A678" s="5">
        <f>IF(C678=0,"",1+MAX(A$9:A677))</f>
        <v>317</v>
      </c>
      <c r="B678" s="53" t="s">
        <v>63</v>
      </c>
      <c r="C678" s="56">
        <f>E666*4</f>
        <v>28</v>
      </c>
      <c r="D678" s="37">
        <v>0.05</v>
      </c>
      <c r="E678" s="36">
        <f t="shared" si="330"/>
        <v>29.400000000000002</v>
      </c>
      <c r="F678" s="32" t="s">
        <v>38</v>
      </c>
      <c r="G678" s="171">
        <v>0.3</v>
      </c>
      <c r="H678" s="163">
        <f t="shared" si="327"/>
        <v>8.82</v>
      </c>
      <c r="I678" s="162">
        <v>1</v>
      </c>
      <c r="J678" s="163" t="s">
        <v>42</v>
      </c>
      <c r="K678" s="163">
        <v>50</v>
      </c>
      <c r="L678" s="172">
        <v>8.0000000000000002E-3</v>
      </c>
      <c r="M678" s="162">
        <f t="shared" si="331"/>
        <v>0.23520000000000002</v>
      </c>
      <c r="N678" s="173">
        <f t="shared" si="332"/>
        <v>11.760000000000002</v>
      </c>
      <c r="O678" s="171">
        <f t="shared" si="328"/>
        <v>0.70000000000000007</v>
      </c>
      <c r="P678" s="163">
        <f t="shared" si="329"/>
        <v>20.580000000000002</v>
      </c>
      <c r="Q678" s="178"/>
    </row>
    <row r="679" spans="1:17">
      <c r="A679" s="5" t="str">
        <f>IF(C679=0,"",1+MAX(A$9:A678))</f>
        <v/>
      </c>
      <c r="B679" s="41" t="s">
        <v>134</v>
      </c>
      <c r="C679" s="32"/>
      <c r="D679" s="32"/>
      <c r="E679" s="42">
        <v>7</v>
      </c>
      <c r="F679" s="42">
        <v>13.5</v>
      </c>
      <c r="G679" s="171"/>
      <c r="H679" s="163"/>
      <c r="I679" s="162"/>
      <c r="J679" s="163"/>
      <c r="K679" s="163"/>
      <c r="L679" s="172"/>
      <c r="M679" s="162"/>
      <c r="N679" s="173"/>
      <c r="O679" s="171"/>
      <c r="P679" s="163"/>
      <c r="Q679" s="178"/>
    </row>
    <row r="680" spans="1:17">
      <c r="A680" s="5">
        <f>IF(C680=0,"",1+MAX(A$9:A679))</f>
        <v>318</v>
      </c>
      <c r="B680" s="53" t="s">
        <v>169</v>
      </c>
      <c r="C680" s="35">
        <f>E679*F679*2</f>
        <v>189</v>
      </c>
      <c r="D680" s="37">
        <v>0.05</v>
      </c>
      <c r="E680" s="36">
        <f>C680*(1+D680)</f>
        <v>198.45000000000002</v>
      </c>
      <c r="F680" s="32" t="s">
        <v>37</v>
      </c>
      <c r="G680" s="171">
        <v>0.56999999999999995</v>
      </c>
      <c r="H680" s="163">
        <f>G680*E680</f>
        <v>113.1165</v>
      </c>
      <c r="I680" s="162">
        <v>2</v>
      </c>
      <c r="J680" s="163" t="s">
        <v>51</v>
      </c>
      <c r="K680" s="163">
        <v>50</v>
      </c>
      <c r="L680" s="172">
        <v>1.4E-2</v>
      </c>
      <c r="M680" s="162">
        <f>L680*E680</f>
        <v>2.7783000000000002</v>
      </c>
      <c r="N680" s="173">
        <f>M680*K680</f>
        <v>138.91500000000002</v>
      </c>
      <c r="O680" s="171">
        <f>(H680+N680)/E680</f>
        <v>1.27</v>
      </c>
      <c r="P680" s="163">
        <f>O680*E680</f>
        <v>252.03150000000002</v>
      </c>
      <c r="Q680" s="178"/>
    </row>
    <row r="681" spans="1:17">
      <c r="A681" s="5" t="str">
        <f>IF(C681=0,"",1+MAX(A$9:A680))</f>
        <v/>
      </c>
      <c r="B681" s="54" t="s">
        <v>52</v>
      </c>
      <c r="C681" s="55"/>
      <c r="D681" s="55"/>
      <c r="E681" s="36">
        <f>ROUNDUP(E680/32,0)</f>
        <v>7</v>
      </c>
      <c r="F681" s="32" t="s">
        <v>53</v>
      </c>
      <c r="G681" s="171"/>
      <c r="H681" s="163"/>
      <c r="I681" s="162"/>
      <c r="J681" s="163"/>
      <c r="K681" s="163"/>
      <c r="L681" s="172"/>
      <c r="M681" s="162"/>
      <c r="N681" s="173"/>
      <c r="O681" s="171"/>
      <c r="P681" s="163"/>
      <c r="Q681" s="178"/>
    </row>
    <row r="682" spans="1:17" ht="16.5" customHeight="1">
      <c r="A682" s="5" t="str">
        <f>IF(C682=0,"",1+MAX(A$9:A681))</f>
        <v/>
      </c>
      <c r="B682" s="54" t="s">
        <v>54</v>
      </c>
      <c r="C682" s="55"/>
      <c r="D682" s="55"/>
      <c r="E682" s="36">
        <f>ROUNDUP(E681*24/500,0)</f>
        <v>1</v>
      </c>
      <c r="F682" s="32" t="s">
        <v>55</v>
      </c>
      <c r="G682" s="171">
        <v>4.5</v>
      </c>
      <c r="H682" s="163">
        <f t="shared" ref="H682:H689" si="333">G682*E682</f>
        <v>4.5</v>
      </c>
      <c r="I682" s="162"/>
      <c r="J682" s="163"/>
      <c r="K682" s="163"/>
      <c r="L682" s="172"/>
      <c r="M682" s="162"/>
      <c r="N682" s="173"/>
      <c r="O682" s="171">
        <f t="shared" ref="O682:O689" si="334">(H682+N682)/E682</f>
        <v>4.5</v>
      </c>
      <c r="P682" s="163">
        <f t="shared" ref="P682:P689" si="335">O682*E682</f>
        <v>4.5</v>
      </c>
      <c r="Q682" s="178"/>
    </row>
    <row r="683" spans="1:17">
      <c r="A683" s="5" t="str">
        <f>IF(C683=0,"",1+MAX(A$9:A682))</f>
        <v/>
      </c>
      <c r="B683" s="54" t="s">
        <v>56</v>
      </c>
      <c r="C683" s="55"/>
      <c r="D683" s="55"/>
      <c r="E683" s="36">
        <f>ROUNDUP(E680/200,0)</f>
        <v>1</v>
      </c>
      <c r="F683" s="32" t="s">
        <v>57</v>
      </c>
      <c r="G683" s="171">
        <v>9.8000000000000007</v>
      </c>
      <c r="H683" s="163">
        <f t="shared" si="333"/>
        <v>9.8000000000000007</v>
      </c>
      <c r="I683" s="162"/>
      <c r="J683" s="163"/>
      <c r="K683" s="163"/>
      <c r="L683" s="172"/>
      <c r="M683" s="162"/>
      <c r="N683" s="173"/>
      <c r="O683" s="171">
        <f t="shared" si="334"/>
        <v>9.8000000000000007</v>
      </c>
      <c r="P683" s="163">
        <f t="shared" si="335"/>
        <v>9.8000000000000007</v>
      </c>
      <c r="Q683" s="178"/>
    </row>
    <row r="684" spans="1:17">
      <c r="A684" s="5" t="str">
        <f>IF(C684=0,"",1+MAX(A$9:A683))</f>
        <v/>
      </c>
      <c r="B684" s="54" t="s">
        <v>58</v>
      </c>
      <c r="C684" s="55"/>
      <c r="D684" s="55"/>
      <c r="E684" s="36">
        <f>ROUNDUP(E680*5.25/1000,0)</f>
        <v>2</v>
      </c>
      <c r="F684" s="32" t="s">
        <v>59</v>
      </c>
      <c r="G684" s="171">
        <v>4.8</v>
      </c>
      <c r="H684" s="163">
        <f t="shared" si="333"/>
        <v>9.6</v>
      </c>
      <c r="I684" s="162"/>
      <c r="J684" s="163"/>
      <c r="K684" s="163"/>
      <c r="L684" s="172"/>
      <c r="M684" s="162"/>
      <c r="N684" s="173"/>
      <c r="O684" s="171">
        <f t="shared" si="334"/>
        <v>4.8</v>
      </c>
      <c r="P684" s="163">
        <f t="shared" si="335"/>
        <v>9.6</v>
      </c>
      <c r="Q684" s="178"/>
    </row>
    <row r="685" spans="1:17">
      <c r="A685" s="5">
        <f>IF(C685=0,"",1+MAX(A$9:A684))</f>
        <v>319</v>
      </c>
      <c r="B685" s="54" t="s">
        <v>60</v>
      </c>
      <c r="C685" s="56">
        <f>E679*F679</f>
        <v>94.5</v>
      </c>
      <c r="D685" s="37">
        <v>0.05</v>
      </c>
      <c r="E685" s="36">
        <f t="shared" ref="E685:E689" si="336">C685*(1+D685)</f>
        <v>99.225000000000009</v>
      </c>
      <c r="F685" s="32" t="s">
        <v>37</v>
      </c>
      <c r="G685" s="171">
        <v>0</v>
      </c>
      <c r="H685" s="163">
        <f t="shared" si="333"/>
        <v>0</v>
      </c>
      <c r="I685" s="162">
        <v>1</v>
      </c>
      <c r="J685" s="163" t="s">
        <v>42</v>
      </c>
      <c r="K685" s="163">
        <v>50</v>
      </c>
      <c r="L685" s="172">
        <v>2.1000000000000001E-2</v>
      </c>
      <c r="M685" s="162">
        <f t="shared" ref="M685:M689" si="337">L685*E685</f>
        <v>2.0837250000000003</v>
      </c>
      <c r="N685" s="173">
        <f t="shared" ref="N685:N689" si="338">M685*K685</f>
        <v>104.18625000000002</v>
      </c>
      <c r="O685" s="171">
        <f t="shared" si="334"/>
        <v>1.05</v>
      </c>
      <c r="P685" s="163">
        <f t="shared" si="335"/>
        <v>104.18625000000002</v>
      </c>
      <c r="Q685" s="178"/>
    </row>
    <row r="686" spans="1:17">
      <c r="A686" s="5">
        <f>IF(C686=0,"",1+MAX(A$9:A685))</f>
        <v>320</v>
      </c>
      <c r="B686" s="53" t="s">
        <v>207</v>
      </c>
      <c r="C686" s="57">
        <f>ROUNDUP(E679/1.33+1,0)</f>
        <v>7</v>
      </c>
      <c r="D686" s="37">
        <v>0.05</v>
      </c>
      <c r="E686" s="36">
        <f t="shared" si="336"/>
        <v>7.3500000000000005</v>
      </c>
      <c r="F686" s="32" t="s">
        <v>43</v>
      </c>
      <c r="G686" s="171">
        <f>3.5*F679</f>
        <v>47.25</v>
      </c>
      <c r="H686" s="163">
        <f t="shared" si="333"/>
        <v>347.28750000000002</v>
      </c>
      <c r="I686" s="162">
        <v>1</v>
      </c>
      <c r="J686" s="163" t="s">
        <v>42</v>
      </c>
      <c r="K686" s="163">
        <v>50</v>
      </c>
      <c r="L686" s="172">
        <v>0.23</v>
      </c>
      <c r="M686" s="162">
        <f t="shared" si="337"/>
        <v>1.6905000000000001</v>
      </c>
      <c r="N686" s="173">
        <f t="shared" si="338"/>
        <v>84.525000000000006</v>
      </c>
      <c r="O686" s="171">
        <f t="shared" si="334"/>
        <v>58.749999999999993</v>
      </c>
      <c r="P686" s="163">
        <f t="shared" si="335"/>
        <v>431.8125</v>
      </c>
      <c r="Q686" s="178"/>
    </row>
    <row r="687" spans="1:17">
      <c r="A687" s="5">
        <f>IF(C687=0,"",1+MAX(A$9:A686))</f>
        <v>321</v>
      </c>
      <c r="B687" s="53" t="s">
        <v>68</v>
      </c>
      <c r="C687" s="57">
        <f>E679*2</f>
        <v>14</v>
      </c>
      <c r="D687" s="37">
        <v>0.05</v>
      </c>
      <c r="E687" s="36">
        <f t="shared" si="336"/>
        <v>14.700000000000001</v>
      </c>
      <c r="F687" s="32" t="s">
        <v>38</v>
      </c>
      <c r="G687" s="171">
        <v>3.5</v>
      </c>
      <c r="H687" s="163">
        <f t="shared" si="333"/>
        <v>51.45</v>
      </c>
      <c r="I687" s="162">
        <v>1</v>
      </c>
      <c r="J687" s="163" t="s">
        <v>42</v>
      </c>
      <c r="K687" s="163">
        <v>50</v>
      </c>
      <c r="L687" s="172">
        <v>0</v>
      </c>
      <c r="M687" s="162">
        <f t="shared" si="337"/>
        <v>0</v>
      </c>
      <c r="N687" s="173">
        <f t="shared" si="338"/>
        <v>0</v>
      </c>
      <c r="O687" s="171">
        <f t="shared" si="334"/>
        <v>3.5</v>
      </c>
      <c r="P687" s="163">
        <f t="shared" si="335"/>
        <v>51.45</v>
      </c>
      <c r="Q687" s="178"/>
    </row>
    <row r="688" spans="1:17">
      <c r="A688" s="5">
        <f>IF(C688=0,"",1+MAX(A$9:A687))</f>
        <v>322</v>
      </c>
      <c r="B688" s="53" t="s">
        <v>202</v>
      </c>
      <c r="C688" s="57">
        <f>E679*F679</f>
        <v>94.5</v>
      </c>
      <c r="D688" s="37">
        <v>0.05</v>
      </c>
      <c r="E688" s="36">
        <f t="shared" si="336"/>
        <v>99.225000000000009</v>
      </c>
      <c r="F688" s="32" t="s">
        <v>37</v>
      </c>
      <c r="G688" s="171">
        <v>1.8</v>
      </c>
      <c r="H688" s="163">
        <f t="shared" si="333"/>
        <v>178.60500000000002</v>
      </c>
      <c r="I688" s="162">
        <v>1</v>
      </c>
      <c r="J688" s="163" t="s">
        <v>42</v>
      </c>
      <c r="K688" s="163">
        <v>50</v>
      </c>
      <c r="L688" s="172">
        <v>1.0999999999999999E-2</v>
      </c>
      <c r="M688" s="162">
        <f t="shared" si="337"/>
        <v>1.091475</v>
      </c>
      <c r="N688" s="173">
        <f t="shared" si="338"/>
        <v>54.573749999999997</v>
      </c>
      <c r="O688" s="171">
        <f t="shared" si="334"/>
        <v>2.35</v>
      </c>
      <c r="P688" s="163">
        <f t="shared" si="335"/>
        <v>233.17875000000004</v>
      </c>
      <c r="Q688" s="178"/>
    </row>
    <row r="689" spans="1:17">
      <c r="A689" s="5">
        <f>IF(C689=0,"",1+MAX(A$9:A688))</f>
        <v>323</v>
      </c>
      <c r="B689" s="53" t="s">
        <v>63</v>
      </c>
      <c r="C689" s="56">
        <f>E679*4</f>
        <v>28</v>
      </c>
      <c r="D689" s="37">
        <v>0.05</v>
      </c>
      <c r="E689" s="36">
        <f t="shared" si="336"/>
        <v>29.400000000000002</v>
      </c>
      <c r="F689" s="32" t="s">
        <v>38</v>
      </c>
      <c r="G689" s="171">
        <v>0.3</v>
      </c>
      <c r="H689" s="163">
        <f t="shared" si="333"/>
        <v>8.82</v>
      </c>
      <c r="I689" s="162">
        <v>1</v>
      </c>
      <c r="J689" s="163" t="s">
        <v>42</v>
      </c>
      <c r="K689" s="163">
        <v>50</v>
      </c>
      <c r="L689" s="172">
        <v>8.0000000000000002E-3</v>
      </c>
      <c r="M689" s="162">
        <f t="shared" si="337"/>
        <v>0.23520000000000002</v>
      </c>
      <c r="N689" s="173">
        <f t="shared" si="338"/>
        <v>11.760000000000002</v>
      </c>
      <c r="O689" s="171">
        <f t="shared" si="334"/>
        <v>0.70000000000000007</v>
      </c>
      <c r="P689" s="163">
        <f t="shared" si="335"/>
        <v>20.580000000000002</v>
      </c>
      <c r="Q689" s="178"/>
    </row>
    <row r="690" spans="1:17">
      <c r="A690" s="5" t="str">
        <f>IF(C690=0,"",1+MAX(A$9:A689))</f>
        <v/>
      </c>
      <c r="B690" s="41" t="s">
        <v>135</v>
      </c>
      <c r="C690" s="32"/>
      <c r="D690" s="32"/>
      <c r="E690" s="42">
        <v>7</v>
      </c>
      <c r="F690" s="42">
        <v>13.5</v>
      </c>
      <c r="G690" s="171"/>
      <c r="H690" s="163"/>
      <c r="I690" s="162"/>
      <c r="J690" s="163"/>
      <c r="K690" s="163"/>
      <c r="L690" s="172"/>
      <c r="M690" s="162"/>
      <c r="N690" s="173"/>
      <c r="O690" s="171"/>
      <c r="P690" s="163"/>
      <c r="Q690" s="178"/>
    </row>
    <row r="691" spans="1:17">
      <c r="A691" s="5">
        <f>IF(C691=0,"",1+MAX(A$9:A690))</f>
        <v>324</v>
      </c>
      <c r="B691" s="53" t="s">
        <v>169</v>
      </c>
      <c r="C691" s="35">
        <f>E690*F690*2</f>
        <v>189</v>
      </c>
      <c r="D691" s="37">
        <v>0.05</v>
      </c>
      <c r="E691" s="36">
        <f>C691*(1+D691)</f>
        <v>198.45000000000002</v>
      </c>
      <c r="F691" s="32" t="s">
        <v>37</v>
      </c>
      <c r="G691" s="171">
        <v>0.56999999999999995</v>
      </c>
      <c r="H691" s="163">
        <f>G691*E691</f>
        <v>113.1165</v>
      </c>
      <c r="I691" s="162">
        <v>2</v>
      </c>
      <c r="J691" s="163" t="s">
        <v>51</v>
      </c>
      <c r="K691" s="163">
        <v>50</v>
      </c>
      <c r="L691" s="172">
        <v>1.4E-2</v>
      </c>
      <c r="M691" s="162">
        <f>L691*E691</f>
        <v>2.7783000000000002</v>
      </c>
      <c r="N691" s="173">
        <f>M691*K691</f>
        <v>138.91500000000002</v>
      </c>
      <c r="O691" s="171">
        <f>(H691+N691)/E691</f>
        <v>1.27</v>
      </c>
      <c r="P691" s="163">
        <f>O691*E691</f>
        <v>252.03150000000002</v>
      </c>
      <c r="Q691" s="178"/>
    </row>
    <row r="692" spans="1:17">
      <c r="A692" s="5" t="str">
        <f>IF(C692=0,"",1+MAX(A$9:A691))</f>
        <v/>
      </c>
      <c r="B692" s="54" t="s">
        <v>52</v>
      </c>
      <c r="C692" s="55"/>
      <c r="D692" s="55"/>
      <c r="E692" s="36">
        <f>ROUNDUP(E691/32,0)</f>
        <v>7</v>
      </c>
      <c r="F692" s="32" t="s">
        <v>53</v>
      </c>
      <c r="G692" s="171"/>
      <c r="H692" s="163"/>
      <c r="I692" s="162"/>
      <c r="J692" s="163"/>
      <c r="K692" s="163"/>
      <c r="L692" s="172"/>
      <c r="M692" s="162"/>
      <c r="N692" s="173"/>
      <c r="O692" s="171"/>
      <c r="P692" s="163"/>
      <c r="Q692" s="178"/>
    </row>
    <row r="693" spans="1:17" ht="16.5" customHeight="1">
      <c r="A693" s="5" t="str">
        <f>IF(C693=0,"",1+MAX(A$9:A692))</f>
        <v/>
      </c>
      <c r="B693" s="54" t="s">
        <v>54</v>
      </c>
      <c r="C693" s="55"/>
      <c r="D693" s="55"/>
      <c r="E693" s="36">
        <f>ROUNDUP(E692*24/500,0)</f>
        <v>1</v>
      </c>
      <c r="F693" s="32" t="s">
        <v>55</v>
      </c>
      <c r="G693" s="171">
        <v>4.5</v>
      </c>
      <c r="H693" s="163">
        <f t="shared" ref="H693:H707" si="339">G693*E693</f>
        <v>4.5</v>
      </c>
      <c r="I693" s="162"/>
      <c r="J693" s="163"/>
      <c r="K693" s="163"/>
      <c r="L693" s="172"/>
      <c r="M693" s="162"/>
      <c r="N693" s="173"/>
      <c r="O693" s="171">
        <f t="shared" ref="O693:O707" si="340">(H693+N693)/E693</f>
        <v>4.5</v>
      </c>
      <c r="P693" s="163">
        <f t="shared" ref="P693:P707" si="341">O693*E693</f>
        <v>4.5</v>
      </c>
      <c r="Q693" s="178"/>
    </row>
    <row r="694" spans="1:17">
      <c r="A694" s="5" t="str">
        <f>IF(C694=0,"",1+MAX(A$9:A693))</f>
        <v/>
      </c>
      <c r="B694" s="54" t="s">
        <v>56</v>
      </c>
      <c r="C694" s="55"/>
      <c r="D694" s="55"/>
      <c r="E694" s="36">
        <f>ROUNDUP(E691/200,0)</f>
        <v>1</v>
      </c>
      <c r="F694" s="32" t="s">
        <v>57</v>
      </c>
      <c r="G694" s="171">
        <v>9.8000000000000007</v>
      </c>
      <c r="H694" s="163">
        <f t="shared" si="339"/>
        <v>9.8000000000000007</v>
      </c>
      <c r="I694" s="162"/>
      <c r="J694" s="163"/>
      <c r="K694" s="163"/>
      <c r="L694" s="172"/>
      <c r="M694" s="162"/>
      <c r="N694" s="173"/>
      <c r="O694" s="171">
        <f t="shared" si="340"/>
        <v>9.8000000000000007</v>
      </c>
      <c r="P694" s="163">
        <f t="shared" si="341"/>
        <v>9.8000000000000007</v>
      </c>
      <c r="Q694" s="178"/>
    </row>
    <row r="695" spans="1:17" ht="16.5" thickBot="1">
      <c r="A695" s="5" t="str">
        <f>IF(C695=0,"",1+MAX(A$9:A694))</f>
        <v/>
      </c>
      <c r="B695" s="54" t="s">
        <v>58</v>
      </c>
      <c r="C695" s="55"/>
      <c r="D695" s="55"/>
      <c r="E695" s="36">
        <f>ROUNDUP(E691*5.25/1000,0)</f>
        <v>2</v>
      </c>
      <c r="F695" s="32" t="s">
        <v>59</v>
      </c>
      <c r="G695" s="171">
        <v>4.8</v>
      </c>
      <c r="H695" s="163">
        <f t="shared" si="339"/>
        <v>9.6</v>
      </c>
      <c r="I695" s="162"/>
      <c r="J695" s="163"/>
      <c r="K695" s="163"/>
      <c r="L695" s="172"/>
      <c r="M695" s="162"/>
      <c r="N695" s="173"/>
      <c r="O695" s="171">
        <f t="shared" si="340"/>
        <v>4.8</v>
      </c>
      <c r="P695" s="163">
        <f t="shared" si="341"/>
        <v>9.6</v>
      </c>
      <c r="Q695" s="178"/>
    </row>
    <row r="696" spans="1:17" ht="16.5" thickBot="1">
      <c r="A696" s="154"/>
      <c r="B696" s="155"/>
      <c r="C696" s="156"/>
      <c r="D696" s="157"/>
      <c r="E696" s="157"/>
      <c r="F696" s="158"/>
      <c r="G696" s="158"/>
      <c r="H696" s="158"/>
      <c r="I696" s="158"/>
      <c r="J696" s="159"/>
      <c r="K696" s="159"/>
      <c r="L696" s="160"/>
      <c r="M696" s="159"/>
      <c r="N696" s="157"/>
      <c r="O696" s="159"/>
      <c r="P696" s="159"/>
      <c r="Q696" s="161"/>
    </row>
    <row r="697" spans="1:17">
      <c r="A697" s="121" t="s">
        <v>182</v>
      </c>
      <c r="B697" s="133"/>
      <c r="C697" s="134"/>
      <c r="D697" s="135"/>
      <c r="E697" s="135"/>
      <c r="F697" s="136"/>
      <c r="G697" s="136"/>
      <c r="H697" s="136"/>
      <c r="I697" s="137"/>
      <c r="J697" s="138"/>
      <c r="K697" s="137" t="s">
        <v>6</v>
      </c>
      <c r="L697" s="137"/>
      <c r="M697" s="139"/>
      <c r="N697" s="138"/>
      <c r="O697" s="137"/>
      <c r="P697" s="137"/>
      <c r="Q697" s="140"/>
    </row>
    <row r="698" spans="1:17">
      <c r="A698" s="121" t="s">
        <v>183</v>
      </c>
      <c r="B698" s="141"/>
      <c r="C698" s="142"/>
      <c r="D698" s="135"/>
      <c r="E698" s="135"/>
      <c r="F698" s="136"/>
      <c r="G698" s="136"/>
      <c r="H698" s="136"/>
      <c r="I698" s="143"/>
      <c r="J698" s="138"/>
      <c r="K698" s="144" t="s">
        <v>7</v>
      </c>
      <c r="L698" s="145"/>
      <c r="M698" s="139"/>
      <c r="N698" s="138"/>
      <c r="O698" s="144"/>
      <c r="P698" s="145"/>
      <c r="Q698" s="140"/>
    </row>
    <row r="699" spans="1:17">
      <c r="A699" s="122"/>
      <c r="B699" s="133"/>
      <c r="C699" s="134"/>
      <c r="D699" s="135"/>
      <c r="E699" s="135"/>
      <c r="F699" s="136"/>
      <c r="G699" s="136"/>
      <c r="H699" s="136"/>
      <c r="I699" s="143"/>
      <c r="J699" s="138"/>
      <c r="K699" s="144" t="s">
        <v>8</v>
      </c>
      <c r="L699" s="144"/>
      <c r="M699" s="139"/>
      <c r="N699" s="138"/>
      <c r="O699" s="144"/>
      <c r="P699" s="144"/>
      <c r="Q699" s="140"/>
    </row>
    <row r="700" spans="1:17">
      <c r="A700" s="123" t="s">
        <v>205</v>
      </c>
      <c r="B700" s="146"/>
      <c r="C700" s="147"/>
      <c r="D700" s="135"/>
      <c r="E700" s="135"/>
      <c r="F700" s="136"/>
      <c r="G700" s="136"/>
      <c r="H700" s="136"/>
      <c r="I700" s="139"/>
      <c r="J700" s="138"/>
      <c r="K700" s="144" t="s">
        <v>9</v>
      </c>
      <c r="L700" s="144"/>
      <c r="M700" s="139"/>
      <c r="N700" s="138"/>
      <c r="O700" s="144"/>
      <c r="P700" s="144"/>
      <c r="Q700" s="140"/>
    </row>
    <row r="701" spans="1:17" ht="16.5" thickBot="1">
      <c r="A701" s="124"/>
      <c r="B701" s="125"/>
      <c r="C701" s="126"/>
      <c r="D701" s="127"/>
      <c r="E701" s="127"/>
      <c r="F701" s="128"/>
      <c r="G701" s="128"/>
      <c r="H701" s="128"/>
      <c r="I701" s="128"/>
      <c r="J701" s="130"/>
      <c r="K701" s="131" t="s">
        <v>0</v>
      </c>
      <c r="L701" s="132">
        <f ca="1">TODAY()</f>
        <v>46151</v>
      </c>
      <c r="M701" s="129"/>
      <c r="N701" s="130"/>
      <c r="O701" s="131"/>
      <c r="P701" s="132"/>
      <c r="Q701" s="148"/>
    </row>
    <row r="702" spans="1:17" ht="36.75" thickBot="1">
      <c r="A702" s="149" t="s">
        <v>10</v>
      </c>
      <c r="B702" s="150" t="s">
        <v>1</v>
      </c>
      <c r="C702" s="151" t="s">
        <v>11</v>
      </c>
      <c r="D702" s="151" t="s">
        <v>12</v>
      </c>
      <c r="E702" s="150" t="s">
        <v>13</v>
      </c>
      <c r="F702" s="151" t="s">
        <v>14</v>
      </c>
      <c r="G702" s="151" t="s">
        <v>24</v>
      </c>
      <c r="H702" s="150" t="s">
        <v>2</v>
      </c>
      <c r="I702" s="150" t="s">
        <v>41</v>
      </c>
      <c r="J702" s="150" t="s">
        <v>40</v>
      </c>
      <c r="K702" s="150" t="s">
        <v>34</v>
      </c>
      <c r="L702" s="152" t="s">
        <v>35</v>
      </c>
      <c r="M702" s="150" t="s">
        <v>36</v>
      </c>
      <c r="N702" s="150" t="s">
        <v>3</v>
      </c>
      <c r="O702" s="151" t="s">
        <v>15</v>
      </c>
      <c r="P702" s="151" t="s">
        <v>4</v>
      </c>
      <c r="Q702" s="153" t="s">
        <v>16</v>
      </c>
    </row>
    <row r="703" spans="1:17" ht="16.5" thickBot="1">
      <c r="A703" s="109"/>
      <c r="B703" s="110" t="s">
        <v>17</v>
      </c>
      <c r="C703" s="111"/>
      <c r="D703" s="111"/>
      <c r="E703" s="111"/>
      <c r="F703" s="111"/>
      <c r="G703" s="111"/>
      <c r="H703" s="111"/>
      <c r="I703" s="111"/>
      <c r="J703" s="111"/>
      <c r="K703" s="111"/>
      <c r="L703" s="111"/>
      <c r="M703" s="111"/>
      <c r="N703" s="111"/>
      <c r="O703" s="111"/>
      <c r="P703" s="111"/>
      <c r="Q703" s="112"/>
    </row>
    <row r="704" spans="1:17">
      <c r="A704" s="5">
        <f>IF(C704=0,"",1+MAX(A$9:A695))</f>
        <v>325</v>
      </c>
      <c r="B704" s="54" t="s">
        <v>60</v>
      </c>
      <c r="C704" s="56">
        <f>E690*F690</f>
        <v>94.5</v>
      </c>
      <c r="D704" s="37">
        <v>0.05</v>
      </c>
      <c r="E704" s="36">
        <f t="shared" ref="E704:E707" si="342">C704*(1+D704)</f>
        <v>99.225000000000009</v>
      </c>
      <c r="F704" s="32" t="s">
        <v>37</v>
      </c>
      <c r="G704" s="171">
        <v>0</v>
      </c>
      <c r="H704" s="163">
        <f t="shared" si="339"/>
        <v>0</v>
      </c>
      <c r="I704" s="162">
        <v>1</v>
      </c>
      <c r="J704" s="163" t="s">
        <v>42</v>
      </c>
      <c r="K704" s="163">
        <v>50</v>
      </c>
      <c r="L704" s="172">
        <v>2.1000000000000001E-2</v>
      </c>
      <c r="M704" s="162">
        <f t="shared" ref="M704:M707" si="343">L704*E704</f>
        <v>2.0837250000000003</v>
      </c>
      <c r="N704" s="173">
        <f t="shared" ref="N704:N707" si="344">M704*K704</f>
        <v>104.18625000000002</v>
      </c>
      <c r="O704" s="171">
        <f t="shared" si="340"/>
        <v>1.05</v>
      </c>
      <c r="P704" s="163">
        <f t="shared" si="341"/>
        <v>104.18625000000002</v>
      </c>
      <c r="Q704" s="178"/>
    </row>
    <row r="705" spans="1:17">
      <c r="A705" s="5">
        <f>IF(C705=0,"",1+MAX(A$9:A704))</f>
        <v>326</v>
      </c>
      <c r="B705" s="53" t="s">
        <v>207</v>
      </c>
      <c r="C705" s="57">
        <f>ROUNDUP(E690/1.33+1,0)</f>
        <v>7</v>
      </c>
      <c r="D705" s="37">
        <v>0.05</v>
      </c>
      <c r="E705" s="36">
        <f t="shared" si="342"/>
        <v>7.3500000000000005</v>
      </c>
      <c r="F705" s="32" t="s">
        <v>43</v>
      </c>
      <c r="G705" s="171">
        <f>3.5*F690</f>
        <v>47.25</v>
      </c>
      <c r="H705" s="163">
        <f t="shared" si="339"/>
        <v>347.28750000000002</v>
      </c>
      <c r="I705" s="162">
        <v>1</v>
      </c>
      <c r="J705" s="163" t="s">
        <v>42</v>
      </c>
      <c r="K705" s="163">
        <v>50</v>
      </c>
      <c r="L705" s="172">
        <v>0.23</v>
      </c>
      <c r="M705" s="162">
        <f t="shared" si="343"/>
        <v>1.6905000000000001</v>
      </c>
      <c r="N705" s="173">
        <f t="shared" si="344"/>
        <v>84.525000000000006</v>
      </c>
      <c r="O705" s="171">
        <f t="shared" si="340"/>
        <v>58.749999999999993</v>
      </c>
      <c r="P705" s="163">
        <f t="shared" si="341"/>
        <v>431.8125</v>
      </c>
      <c r="Q705" s="178"/>
    </row>
    <row r="706" spans="1:17">
      <c r="A706" s="5">
        <f>IF(C706=0,"",1+MAX(A$9:A705))</f>
        <v>327</v>
      </c>
      <c r="B706" s="53" t="s">
        <v>68</v>
      </c>
      <c r="C706" s="57">
        <f>E690*2</f>
        <v>14</v>
      </c>
      <c r="D706" s="37">
        <v>0.05</v>
      </c>
      <c r="E706" s="36">
        <f t="shared" si="342"/>
        <v>14.700000000000001</v>
      </c>
      <c r="F706" s="32" t="s">
        <v>38</v>
      </c>
      <c r="G706" s="171">
        <v>3.5</v>
      </c>
      <c r="H706" s="163">
        <f t="shared" si="339"/>
        <v>51.45</v>
      </c>
      <c r="I706" s="162">
        <v>1</v>
      </c>
      <c r="J706" s="163" t="s">
        <v>42</v>
      </c>
      <c r="K706" s="163">
        <v>50</v>
      </c>
      <c r="L706" s="172">
        <v>0</v>
      </c>
      <c r="M706" s="162">
        <f t="shared" si="343"/>
        <v>0</v>
      </c>
      <c r="N706" s="173">
        <f t="shared" si="344"/>
        <v>0</v>
      </c>
      <c r="O706" s="171">
        <f t="shared" si="340"/>
        <v>3.5</v>
      </c>
      <c r="P706" s="163">
        <f t="shared" si="341"/>
        <v>51.45</v>
      </c>
      <c r="Q706" s="178"/>
    </row>
    <row r="707" spans="1:17">
      <c r="A707" s="5">
        <f>IF(C707=0,"",1+MAX(A$9:A706))</f>
        <v>328</v>
      </c>
      <c r="B707" s="53" t="s">
        <v>63</v>
      </c>
      <c r="C707" s="56">
        <f>E690*2</f>
        <v>14</v>
      </c>
      <c r="D707" s="37">
        <v>0.05</v>
      </c>
      <c r="E707" s="36">
        <f t="shared" si="342"/>
        <v>14.700000000000001</v>
      </c>
      <c r="F707" s="32" t="s">
        <v>38</v>
      </c>
      <c r="G707" s="171">
        <v>0.3</v>
      </c>
      <c r="H707" s="163">
        <f t="shared" si="339"/>
        <v>4.41</v>
      </c>
      <c r="I707" s="162">
        <v>1</v>
      </c>
      <c r="J707" s="163" t="s">
        <v>42</v>
      </c>
      <c r="K707" s="163">
        <v>50</v>
      </c>
      <c r="L707" s="172">
        <v>8.0000000000000002E-3</v>
      </c>
      <c r="M707" s="162">
        <f t="shared" si="343"/>
        <v>0.11760000000000001</v>
      </c>
      <c r="N707" s="173">
        <f t="shared" si="344"/>
        <v>5.8800000000000008</v>
      </c>
      <c r="O707" s="171">
        <f t="shared" si="340"/>
        <v>0.70000000000000007</v>
      </c>
      <c r="P707" s="163">
        <f t="shared" si="341"/>
        <v>10.290000000000001</v>
      </c>
      <c r="Q707" s="178"/>
    </row>
    <row r="708" spans="1:17">
      <c r="A708" s="5" t="str">
        <f>IF(C708=0,"",1+MAX(A$9:A707))</f>
        <v/>
      </c>
      <c r="B708" s="41" t="s">
        <v>136</v>
      </c>
      <c r="C708" s="32"/>
      <c r="D708" s="32"/>
      <c r="E708" s="42">
        <v>6</v>
      </c>
      <c r="F708" s="42">
        <v>13.5</v>
      </c>
      <c r="G708" s="171"/>
      <c r="H708" s="163"/>
      <c r="I708" s="162"/>
      <c r="J708" s="163"/>
      <c r="K708" s="163"/>
      <c r="L708" s="172"/>
      <c r="M708" s="162"/>
      <c r="N708" s="173"/>
      <c r="O708" s="171"/>
      <c r="P708" s="163"/>
      <c r="Q708" s="178"/>
    </row>
    <row r="709" spans="1:17">
      <c r="A709" s="5">
        <f>IF(C709=0,"",1+MAX(A$9:A708))</f>
        <v>329</v>
      </c>
      <c r="B709" s="53" t="s">
        <v>65</v>
      </c>
      <c r="C709" s="35">
        <f>E708*F708</f>
        <v>81</v>
      </c>
      <c r="D709" s="37">
        <v>0.05</v>
      </c>
      <c r="E709" s="36">
        <f>C709*(1+D709)</f>
        <v>85.05</v>
      </c>
      <c r="F709" s="32" t="s">
        <v>37</v>
      </c>
      <c r="G709" s="171">
        <v>0.56999999999999995</v>
      </c>
      <c r="H709" s="163">
        <f>G709*E709</f>
        <v>48.478499999999997</v>
      </c>
      <c r="I709" s="162">
        <v>2</v>
      </c>
      <c r="J709" s="163" t="s">
        <v>51</v>
      </c>
      <c r="K709" s="163">
        <v>50</v>
      </c>
      <c r="L709" s="172">
        <v>1.4E-2</v>
      </c>
      <c r="M709" s="162">
        <f>L709*E709</f>
        <v>1.1907000000000001</v>
      </c>
      <c r="N709" s="173">
        <f>M709*K709</f>
        <v>59.535000000000004</v>
      </c>
      <c r="O709" s="171">
        <f>(H709+N709)/E709</f>
        <v>1.27</v>
      </c>
      <c r="P709" s="163">
        <f>O709*E709</f>
        <v>108.01349999999999</v>
      </c>
      <c r="Q709" s="178"/>
    </row>
    <row r="710" spans="1:17">
      <c r="A710" s="5" t="str">
        <f>IF(C710=0,"",1+MAX(A$9:A709))</f>
        <v/>
      </c>
      <c r="B710" s="54" t="s">
        <v>52</v>
      </c>
      <c r="C710" s="55"/>
      <c r="D710" s="55"/>
      <c r="E710" s="36">
        <f>ROUNDUP(E709/32,0)</f>
        <v>3</v>
      </c>
      <c r="F710" s="32" t="s">
        <v>53</v>
      </c>
      <c r="G710" s="171"/>
      <c r="H710" s="163"/>
      <c r="I710" s="162"/>
      <c r="J710" s="163"/>
      <c r="K710" s="163"/>
      <c r="L710" s="172"/>
      <c r="M710" s="162"/>
      <c r="N710" s="173"/>
      <c r="O710" s="171"/>
      <c r="P710" s="163"/>
      <c r="Q710" s="178"/>
    </row>
    <row r="711" spans="1:17" ht="16.5" customHeight="1">
      <c r="A711" s="5" t="str">
        <f>IF(C711=0,"",1+MAX(A$9:A710))</f>
        <v/>
      </c>
      <c r="B711" s="54" t="s">
        <v>54</v>
      </c>
      <c r="C711" s="55"/>
      <c r="D711" s="55"/>
      <c r="E711" s="36">
        <f>ROUNDUP(E710*24/500,0)</f>
        <v>1</v>
      </c>
      <c r="F711" s="32" t="s">
        <v>55</v>
      </c>
      <c r="G711" s="171">
        <v>4.5</v>
      </c>
      <c r="H711" s="163">
        <f t="shared" ref="H711:H718" si="345">G711*E711</f>
        <v>4.5</v>
      </c>
      <c r="I711" s="162"/>
      <c r="J711" s="163"/>
      <c r="K711" s="163"/>
      <c r="L711" s="172"/>
      <c r="M711" s="162"/>
      <c r="N711" s="173"/>
      <c r="O711" s="171">
        <f t="shared" ref="O711:O718" si="346">(H711+N711)/E711</f>
        <v>4.5</v>
      </c>
      <c r="P711" s="163">
        <f t="shared" ref="P711:P718" si="347">O711*E711</f>
        <v>4.5</v>
      </c>
      <c r="Q711" s="178"/>
    </row>
    <row r="712" spans="1:17">
      <c r="A712" s="5" t="str">
        <f>IF(C712=0,"",1+MAX(A$9:A711))</f>
        <v/>
      </c>
      <c r="B712" s="54" t="s">
        <v>56</v>
      </c>
      <c r="C712" s="55"/>
      <c r="D712" s="55"/>
      <c r="E712" s="36">
        <f>ROUNDUP(E709/200,0)</f>
        <v>1</v>
      </c>
      <c r="F712" s="32" t="s">
        <v>57</v>
      </c>
      <c r="G712" s="171">
        <v>9.8000000000000007</v>
      </c>
      <c r="H712" s="163">
        <f t="shared" si="345"/>
        <v>9.8000000000000007</v>
      </c>
      <c r="I712" s="162"/>
      <c r="J712" s="163"/>
      <c r="K712" s="163"/>
      <c r="L712" s="172"/>
      <c r="M712" s="162"/>
      <c r="N712" s="173"/>
      <c r="O712" s="171">
        <f t="shared" si="346"/>
        <v>9.8000000000000007</v>
      </c>
      <c r="P712" s="163">
        <f t="shared" si="347"/>
        <v>9.8000000000000007</v>
      </c>
      <c r="Q712" s="178"/>
    </row>
    <row r="713" spans="1:17">
      <c r="A713" s="5" t="str">
        <f>IF(C713=0,"",1+MAX(A$9:A712))</f>
        <v/>
      </c>
      <c r="B713" s="54" t="s">
        <v>58</v>
      </c>
      <c r="C713" s="55"/>
      <c r="D713" s="55"/>
      <c r="E713" s="36">
        <f>ROUNDUP(E709*5.25/1000,0)</f>
        <v>1</v>
      </c>
      <c r="F713" s="32" t="s">
        <v>59</v>
      </c>
      <c r="G713" s="171">
        <v>4.8</v>
      </c>
      <c r="H713" s="163">
        <f t="shared" si="345"/>
        <v>4.8</v>
      </c>
      <c r="I713" s="162"/>
      <c r="J713" s="163"/>
      <c r="K713" s="163"/>
      <c r="L713" s="172"/>
      <c r="M713" s="162"/>
      <c r="N713" s="173"/>
      <c r="O713" s="171">
        <f t="shared" si="346"/>
        <v>4.8</v>
      </c>
      <c r="P713" s="163">
        <f t="shared" si="347"/>
        <v>4.8</v>
      </c>
      <c r="Q713" s="178"/>
    </row>
    <row r="714" spans="1:17">
      <c r="A714" s="5">
        <f>IF(C714=0,"",1+MAX(A$9:A713))</f>
        <v>330</v>
      </c>
      <c r="B714" s="54" t="s">
        <v>60</v>
      </c>
      <c r="C714" s="56">
        <f>E708*F708</f>
        <v>81</v>
      </c>
      <c r="D714" s="37">
        <v>0.05</v>
      </c>
      <c r="E714" s="36">
        <f t="shared" ref="E714" si="348">C714*(1+D714)</f>
        <v>85.05</v>
      </c>
      <c r="F714" s="32" t="s">
        <v>37</v>
      </c>
      <c r="G714" s="171">
        <v>0</v>
      </c>
      <c r="H714" s="163">
        <f t="shared" si="345"/>
        <v>0</v>
      </c>
      <c r="I714" s="162">
        <v>1</v>
      </c>
      <c r="J714" s="163" t="s">
        <v>42</v>
      </c>
      <c r="K714" s="163">
        <v>50</v>
      </c>
      <c r="L714" s="172">
        <v>2.1000000000000001E-2</v>
      </c>
      <c r="M714" s="162">
        <f t="shared" ref="M714:M718" si="349">L714*E714</f>
        <v>1.7860500000000001</v>
      </c>
      <c r="N714" s="173">
        <f t="shared" ref="N714:N718" si="350">M714*K714</f>
        <v>89.302500000000009</v>
      </c>
      <c r="O714" s="171">
        <f t="shared" si="346"/>
        <v>1.05</v>
      </c>
      <c r="P714" s="163">
        <f t="shared" si="347"/>
        <v>89.302499999999995</v>
      </c>
      <c r="Q714" s="178"/>
    </row>
    <row r="715" spans="1:17">
      <c r="A715" s="5">
        <f>IF(C715=0,"",1+MAX(A$9:A714))</f>
        <v>331</v>
      </c>
      <c r="B715" s="53" t="s">
        <v>210</v>
      </c>
      <c r="C715" s="56">
        <f>ROUNDUP(E708/1.33+1,0)</f>
        <v>6</v>
      </c>
      <c r="D715" s="37">
        <v>0.05</v>
      </c>
      <c r="E715" s="36">
        <f>C715*(1+D715)</f>
        <v>6.3000000000000007</v>
      </c>
      <c r="F715" s="32" t="s">
        <v>43</v>
      </c>
      <c r="G715" s="171">
        <f>0.92*F708</f>
        <v>12.42</v>
      </c>
      <c r="H715" s="163">
        <f t="shared" si="345"/>
        <v>78.246000000000009</v>
      </c>
      <c r="I715" s="162">
        <v>1</v>
      </c>
      <c r="J715" s="163" t="s">
        <v>42</v>
      </c>
      <c r="K715" s="163">
        <v>50</v>
      </c>
      <c r="L715" s="172">
        <v>0.23</v>
      </c>
      <c r="M715" s="162">
        <f t="shared" si="349"/>
        <v>1.4490000000000003</v>
      </c>
      <c r="N715" s="173">
        <f t="shared" si="350"/>
        <v>72.450000000000017</v>
      </c>
      <c r="O715" s="171">
        <f t="shared" si="346"/>
        <v>23.92</v>
      </c>
      <c r="P715" s="163">
        <f t="shared" si="347"/>
        <v>150.69600000000003</v>
      </c>
      <c r="Q715" s="178"/>
    </row>
    <row r="716" spans="1:17">
      <c r="A716" s="5">
        <f>IF(C716=0,"",1+MAX(A$9:A715))</f>
        <v>332</v>
      </c>
      <c r="B716" s="53" t="s">
        <v>70</v>
      </c>
      <c r="C716" s="56">
        <f>E708*2</f>
        <v>12</v>
      </c>
      <c r="D716" s="37">
        <v>0.05</v>
      </c>
      <c r="E716" s="36">
        <f t="shared" ref="E716:E718" si="351">C716*(1+D716)</f>
        <v>12.600000000000001</v>
      </c>
      <c r="F716" s="32" t="s">
        <v>38</v>
      </c>
      <c r="G716" s="171">
        <v>0.92</v>
      </c>
      <c r="H716" s="163">
        <f t="shared" si="345"/>
        <v>11.592000000000002</v>
      </c>
      <c r="I716" s="162">
        <v>1</v>
      </c>
      <c r="J716" s="163" t="s">
        <v>42</v>
      </c>
      <c r="K716" s="163">
        <v>50</v>
      </c>
      <c r="L716" s="172">
        <v>0</v>
      </c>
      <c r="M716" s="162">
        <f t="shared" si="349"/>
        <v>0</v>
      </c>
      <c r="N716" s="173">
        <f t="shared" si="350"/>
        <v>0</v>
      </c>
      <c r="O716" s="171">
        <f t="shared" si="346"/>
        <v>0.92</v>
      </c>
      <c r="P716" s="163">
        <f t="shared" si="347"/>
        <v>11.592000000000002</v>
      </c>
      <c r="Q716" s="178"/>
    </row>
    <row r="717" spans="1:17">
      <c r="A717" s="5">
        <f>IF(C717=0,"",1+MAX(A$9:A716))</f>
        <v>333</v>
      </c>
      <c r="B717" s="53" t="s">
        <v>195</v>
      </c>
      <c r="C717" s="56">
        <f>E708*F708*2</f>
        <v>162</v>
      </c>
      <c r="D717" s="37">
        <v>0.05</v>
      </c>
      <c r="E717" s="36">
        <f t="shared" si="351"/>
        <v>170.1</v>
      </c>
      <c r="F717" s="32" t="s">
        <v>37</v>
      </c>
      <c r="G717" s="171">
        <v>0.82</v>
      </c>
      <c r="H717" s="163">
        <f t="shared" si="345"/>
        <v>139.482</v>
      </c>
      <c r="I717" s="162">
        <v>1</v>
      </c>
      <c r="J717" s="163" t="s">
        <v>42</v>
      </c>
      <c r="K717" s="163">
        <v>50</v>
      </c>
      <c r="L717" s="172">
        <v>1.0999999999999999E-2</v>
      </c>
      <c r="M717" s="162">
        <f t="shared" si="349"/>
        <v>1.8710999999999998</v>
      </c>
      <c r="N717" s="173">
        <f t="shared" si="350"/>
        <v>93.554999999999993</v>
      </c>
      <c r="O717" s="171">
        <f t="shared" si="346"/>
        <v>1.3699999999999999</v>
      </c>
      <c r="P717" s="163">
        <f t="shared" si="347"/>
        <v>233.03699999999998</v>
      </c>
      <c r="Q717" s="178"/>
    </row>
    <row r="718" spans="1:17">
      <c r="A718" s="5">
        <f>IF(C718=0,"",1+MAX(A$9:A717))</f>
        <v>334</v>
      </c>
      <c r="B718" s="53" t="s">
        <v>63</v>
      </c>
      <c r="C718" s="56">
        <f>E708*2</f>
        <v>12</v>
      </c>
      <c r="D718" s="37">
        <v>0.05</v>
      </c>
      <c r="E718" s="36">
        <f t="shared" si="351"/>
        <v>12.600000000000001</v>
      </c>
      <c r="F718" s="32" t="s">
        <v>38</v>
      </c>
      <c r="G718" s="171">
        <v>0.3</v>
      </c>
      <c r="H718" s="163">
        <f t="shared" si="345"/>
        <v>3.7800000000000002</v>
      </c>
      <c r="I718" s="162">
        <v>1</v>
      </c>
      <c r="J718" s="163" t="s">
        <v>42</v>
      </c>
      <c r="K718" s="163">
        <v>50</v>
      </c>
      <c r="L718" s="172">
        <v>8.0000000000000002E-3</v>
      </c>
      <c r="M718" s="162">
        <f t="shared" si="349"/>
        <v>0.10080000000000001</v>
      </c>
      <c r="N718" s="173">
        <f t="shared" si="350"/>
        <v>5.0400000000000009</v>
      </c>
      <c r="O718" s="171">
        <f t="shared" si="346"/>
        <v>0.7</v>
      </c>
      <c r="P718" s="163">
        <f t="shared" si="347"/>
        <v>8.82</v>
      </c>
      <c r="Q718" s="178"/>
    </row>
    <row r="719" spans="1:17">
      <c r="A719" s="5" t="str">
        <f>IF(C719=0,"",1+MAX(A$9:A718))</f>
        <v/>
      </c>
      <c r="B719" s="40" t="s">
        <v>137</v>
      </c>
      <c r="C719" s="32"/>
      <c r="D719" s="32"/>
      <c r="E719" s="33"/>
      <c r="F719" s="33"/>
      <c r="G719" s="171"/>
      <c r="H719" s="163"/>
      <c r="I719" s="162"/>
      <c r="J719" s="163"/>
      <c r="K719" s="163"/>
      <c r="L719" s="172"/>
      <c r="M719" s="162"/>
      <c r="N719" s="173"/>
      <c r="O719" s="171"/>
      <c r="P719" s="163"/>
      <c r="Q719" s="178"/>
    </row>
    <row r="720" spans="1:17">
      <c r="A720" s="5" t="str">
        <f>IF(C720=0,"",1+MAX(A$9:A719))</f>
        <v/>
      </c>
      <c r="B720" s="41" t="s">
        <v>138</v>
      </c>
      <c r="C720" s="32"/>
      <c r="D720" s="32"/>
      <c r="E720" s="42">
        <v>640</v>
      </c>
      <c r="F720" s="42">
        <v>15</v>
      </c>
      <c r="G720" s="171"/>
      <c r="H720" s="163"/>
      <c r="I720" s="162"/>
      <c r="J720" s="163"/>
      <c r="K720" s="163"/>
      <c r="L720" s="172"/>
      <c r="M720" s="162"/>
      <c r="N720" s="173"/>
      <c r="O720" s="171"/>
      <c r="P720" s="163"/>
      <c r="Q720" s="178"/>
    </row>
    <row r="721" spans="1:17">
      <c r="A721" s="5">
        <f>IF(C721=0,"",1+MAX(A$9:A720))</f>
        <v>335</v>
      </c>
      <c r="B721" s="53" t="s">
        <v>160</v>
      </c>
      <c r="C721" s="35">
        <f>E720*F720*2</f>
        <v>19200</v>
      </c>
      <c r="D721" s="37">
        <v>0.05</v>
      </c>
      <c r="E721" s="36">
        <f>C721*(1+D721)</f>
        <v>20160</v>
      </c>
      <c r="F721" s="32" t="s">
        <v>37</v>
      </c>
      <c r="G721" s="171">
        <v>0.56999999999999995</v>
      </c>
      <c r="H721" s="163">
        <f>G721*E721</f>
        <v>11491.199999999999</v>
      </c>
      <c r="I721" s="162">
        <v>2</v>
      </c>
      <c r="J721" s="163" t="s">
        <v>51</v>
      </c>
      <c r="K721" s="163">
        <v>50</v>
      </c>
      <c r="L721" s="172">
        <v>1.4E-2</v>
      </c>
      <c r="M721" s="162">
        <f>L721*E721</f>
        <v>282.24</v>
      </c>
      <c r="N721" s="173">
        <f>M721*K721</f>
        <v>14112</v>
      </c>
      <c r="O721" s="171">
        <f>(H721+N721)/E721</f>
        <v>1.2699999999999998</v>
      </c>
      <c r="P721" s="163">
        <f>O721*E721</f>
        <v>25603.199999999997</v>
      </c>
      <c r="Q721" s="178"/>
    </row>
    <row r="722" spans="1:17">
      <c r="A722" s="5" t="str">
        <f>IF(C722=0,"",1+MAX(A$9:A721))</f>
        <v/>
      </c>
      <c r="B722" s="54" t="s">
        <v>52</v>
      </c>
      <c r="C722" s="55"/>
      <c r="D722" s="55"/>
      <c r="E722" s="36">
        <f>ROUNDUP(E721/32,0)</f>
        <v>630</v>
      </c>
      <c r="F722" s="32" t="s">
        <v>53</v>
      </c>
      <c r="G722" s="171"/>
      <c r="H722" s="163"/>
      <c r="I722" s="162"/>
      <c r="J722" s="163"/>
      <c r="K722" s="163"/>
      <c r="L722" s="172"/>
      <c r="M722" s="162"/>
      <c r="N722" s="173"/>
      <c r="O722" s="171"/>
      <c r="P722" s="163"/>
      <c r="Q722" s="178"/>
    </row>
    <row r="723" spans="1:17" ht="16.5" customHeight="1">
      <c r="A723" s="5" t="str">
        <f>IF(C723=0,"",1+MAX(A$9:A722))</f>
        <v/>
      </c>
      <c r="B723" s="54" t="s">
        <v>54</v>
      </c>
      <c r="C723" s="55"/>
      <c r="D723" s="55"/>
      <c r="E723" s="36">
        <f>ROUNDUP(E722*24/500,0)</f>
        <v>31</v>
      </c>
      <c r="F723" s="32" t="s">
        <v>55</v>
      </c>
      <c r="G723" s="171">
        <v>4.5</v>
      </c>
      <c r="H723" s="163">
        <f t="shared" ref="H723:H730" si="352">G723*E723</f>
        <v>139.5</v>
      </c>
      <c r="I723" s="162"/>
      <c r="J723" s="163"/>
      <c r="K723" s="163"/>
      <c r="L723" s="172"/>
      <c r="M723" s="162"/>
      <c r="N723" s="173"/>
      <c r="O723" s="171">
        <f t="shared" ref="O723:O730" si="353">(H723+N723)/E723</f>
        <v>4.5</v>
      </c>
      <c r="P723" s="163">
        <f t="shared" ref="P723:P730" si="354">O723*E723</f>
        <v>139.5</v>
      </c>
      <c r="Q723" s="178"/>
    </row>
    <row r="724" spans="1:17">
      <c r="A724" s="5" t="str">
        <f>IF(C724=0,"",1+MAX(A$9:A723))</f>
        <v/>
      </c>
      <c r="B724" s="54" t="s">
        <v>56</v>
      </c>
      <c r="C724" s="55"/>
      <c r="D724" s="55"/>
      <c r="E724" s="36">
        <f>ROUNDUP(E721/200,0)</f>
        <v>101</v>
      </c>
      <c r="F724" s="32" t="s">
        <v>57</v>
      </c>
      <c r="G724" s="171">
        <v>9.8000000000000007</v>
      </c>
      <c r="H724" s="163">
        <f t="shared" si="352"/>
        <v>989.80000000000007</v>
      </c>
      <c r="I724" s="162"/>
      <c r="J724" s="163"/>
      <c r="K724" s="163"/>
      <c r="L724" s="172"/>
      <c r="M724" s="162"/>
      <c r="N724" s="173"/>
      <c r="O724" s="171">
        <f t="shared" si="353"/>
        <v>9.8000000000000007</v>
      </c>
      <c r="P724" s="163">
        <f t="shared" si="354"/>
        <v>989.80000000000007</v>
      </c>
      <c r="Q724" s="178"/>
    </row>
    <row r="725" spans="1:17">
      <c r="A725" s="5" t="str">
        <f>IF(C725=0,"",1+MAX(A$9:A724))</f>
        <v/>
      </c>
      <c r="B725" s="54" t="s">
        <v>58</v>
      </c>
      <c r="C725" s="55"/>
      <c r="D725" s="55"/>
      <c r="E725" s="36">
        <f>ROUNDUP(E721*5.25/1000,0)</f>
        <v>106</v>
      </c>
      <c r="F725" s="32" t="s">
        <v>59</v>
      </c>
      <c r="G725" s="171">
        <v>4.8</v>
      </c>
      <c r="H725" s="163">
        <f t="shared" si="352"/>
        <v>508.79999999999995</v>
      </c>
      <c r="I725" s="162"/>
      <c r="J725" s="163"/>
      <c r="K725" s="163"/>
      <c r="L725" s="172"/>
      <c r="M725" s="162"/>
      <c r="N725" s="173"/>
      <c r="O725" s="171">
        <f t="shared" si="353"/>
        <v>4.8</v>
      </c>
      <c r="P725" s="163">
        <f t="shared" si="354"/>
        <v>508.79999999999995</v>
      </c>
      <c r="Q725" s="178"/>
    </row>
    <row r="726" spans="1:17">
      <c r="A726" s="5">
        <f>IF(C726=0,"",1+MAX(A$9:A725))</f>
        <v>336</v>
      </c>
      <c r="B726" s="54" t="s">
        <v>60</v>
      </c>
      <c r="C726" s="56">
        <f>E720*F720*2</f>
        <v>19200</v>
      </c>
      <c r="D726" s="37">
        <v>0.05</v>
      </c>
      <c r="E726" s="36">
        <f>C726*(1+D726)</f>
        <v>20160</v>
      </c>
      <c r="F726" s="32" t="s">
        <v>37</v>
      </c>
      <c r="G726" s="171">
        <v>0</v>
      </c>
      <c r="H726" s="163">
        <f t="shared" si="352"/>
        <v>0</v>
      </c>
      <c r="I726" s="162">
        <v>1</v>
      </c>
      <c r="J726" s="163" t="s">
        <v>42</v>
      </c>
      <c r="K726" s="163">
        <v>50</v>
      </c>
      <c r="L726" s="172">
        <v>2.1000000000000001E-2</v>
      </c>
      <c r="M726" s="162">
        <f t="shared" ref="M726:M730" si="355">L726*E726</f>
        <v>423.36</v>
      </c>
      <c r="N726" s="173">
        <f t="shared" ref="N726:N730" si="356">M726*K726</f>
        <v>21168</v>
      </c>
      <c r="O726" s="171">
        <f t="shared" si="353"/>
        <v>1.05</v>
      </c>
      <c r="P726" s="163">
        <f t="shared" si="354"/>
        <v>21168</v>
      </c>
      <c r="Q726" s="178"/>
    </row>
    <row r="727" spans="1:17">
      <c r="A727" s="5">
        <f>IF(C727=0,"",1+MAX(A$9:A726))</f>
        <v>337</v>
      </c>
      <c r="B727" s="53" t="s">
        <v>209</v>
      </c>
      <c r="C727" s="56">
        <f>ROUNDUP(E720/1.33+1,0)</f>
        <v>483</v>
      </c>
      <c r="D727" s="37">
        <v>0.05</v>
      </c>
      <c r="E727" s="36">
        <f>C727*(1+D727)</f>
        <v>507.15000000000003</v>
      </c>
      <c r="F727" s="32" t="s">
        <v>43</v>
      </c>
      <c r="G727" s="171">
        <f>1.5*F720</f>
        <v>22.5</v>
      </c>
      <c r="H727" s="163">
        <f t="shared" si="352"/>
        <v>11410.875</v>
      </c>
      <c r="I727" s="162">
        <v>1</v>
      </c>
      <c r="J727" s="163" t="s">
        <v>42</v>
      </c>
      <c r="K727" s="163">
        <v>50</v>
      </c>
      <c r="L727" s="172">
        <v>0.23</v>
      </c>
      <c r="M727" s="162">
        <f t="shared" si="355"/>
        <v>116.64450000000001</v>
      </c>
      <c r="N727" s="173">
        <f t="shared" si="356"/>
        <v>5832.2250000000004</v>
      </c>
      <c r="O727" s="171">
        <f t="shared" si="353"/>
        <v>33.999999999999993</v>
      </c>
      <c r="P727" s="163">
        <f t="shared" si="354"/>
        <v>17243.099999999999</v>
      </c>
      <c r="Q727" s="178"/>
    </row>
    <row r="728" spans="1:17">
      <c r="A728" s="5">
        <f>IF(C728=0,"",1+MAX(A$9:A727))</f>
        <v>338</v>
      </c>
      <c r="B728" s="53" t="s">
        <v>62</v>
      </c>
      <c r="C728" s="56">
        <f>E720*2</f>
        <v>1280</v>
      </c>
      <c r="D728" s="37">
        <v>0.05</v>
      </c>
      <c r="E728" s="36">
        <f t="shared" ref="E728:E730" si="357">C728*(1+D728)</f>
        <v>1344</v>
      </c>
      <c r="F728" s="32" t="s">
        <v>38</v>
      </c>
      <c r="G728" s="171">
        <v>1.5</v>
      </c>
      <c r="H728" s="163">
        <f t="shared" si="352"/>
        <v>2016</v>
      </c>
      <c r="I728" s="162">
        <v>1</v>
      </c>
      <c r="J728" s="163" t="s">
        <v>42</v>
      </c>
      <c r="K728" s="163">
        <v>50</v>
      </c>
      <c r="L728" s="172">
        <v>0</v>
      </c>
      <c r="M728" s="162">
        <f t="shared" si="355"/>
        <v>0</v>
      </c>
      <c r="N728" s="173">
        <f t="shared" si="356"/>
        <v>0</v>
      </c>
      <c r="O728" s="171">
        <f t="shared" si="353"/>
        <v>1.5</v>
      </c>
      <c r="P728" s="163">
        <f t="shared" si="354"/>
        <v>2016</v>
      </c>
      <c r="Q728" s="178"/>
    </row>
    <row r="729" spans="1:17">
      <c r="A729" s="5">
        <f>IF(C729=0,"",1+MAX(A$9:A728))</f>
        <v>339</v>
      </c>
      <c r="B729" s="53" t="s">
        <v>194</v>
      </c>
      <c r="C729" s="56">
        <f>E720*F720</f>
        <v>9600</v>
      </c>
      <c r="D729" s="37">
        <v>0.05</v>
      </c>
      <c r="E729" s="36">
        <f t="shared" si="357"/>
        <v>10080</v>
      </c>
      <c r="F729" s="32" t="s">
        <v>37</v>
      </c>
      <c r="G729" s="171">
        <v>0.85</v>
      </c>
      <c r="H729" s="163">
        <f t="shared" si="352"/>
        <v>8568</v>
      </c>
      <c r="I729" s="162">
        <v>1</v>
      </c>
      <c r="J729" s="163" t="s">
        <v>42</v>
      </c>
      <c r="K729" s="163">
        <v>50</v>
      </c>
      <c r="L729" s="172">
        <v>1.0999999999999999E-2</v>
      </c>
      <c r="M729" s="162">
        <f t="shared" si="355"/>
        <v>110.88</v>
      </c>
      <c r="N729" s="173">
        <f t="shared" si="356"/>
        <v>5544</v>
      </c>
      <c r="O729" s="171">
        <f t="shared" si="353"/>
        <v>1.4</v>
      </c>
      <c r="P729" s="163">
        <f t="shared" si="354"/>
        <v>14112</v>
      </c>
      <c r="Q729" s="178"/>
    </row>
    <row r="730" spans="1:17">
      <c r="A730" s="5">
        <f>IF(C730=0,"",1+MAX(A$9:A729))</f>
        <v>340</v>
      </c>
      <c r="B730" s="53" t="s">
        <v>63</v>
      </c>
      <c r="C730" s="56">
        <f>E720*4</f>
        <v>2560</v>
      </c>
      <c r="D730" s="37">
        <v>0.05</v>
      </c>
      <c r="E730" s="36">
        <f t="shared" si="357"/>
        <v>2688</v>
      </c>
      <c r="F730" s="32" t="s">
        <v>38</v>
      </c>
      <c r="G730" s="171">
        <v>0.3</v>
      </c>
      <c r="H730" s="163">
        <f t="shared" si="352"/>
        <v>806.4</v>
      </c>
      <c r="I730" s="162">
        <v>1</v>
      </c>
      <c r="J730" s="163" t="s">
        <v>42</v>
      </c>
      <c r="K730" s="163">
        <v>50</v>
      </c>
      <c r="L730" s="172">
        <v>8.0000000000000002E-3</v>
      </c>
      <c r="M730" s="162">
        <f t="shared" si="355"/>
        <v>21.504000000000001</v>
      </c>
      <c r="N730" s="173">
        <f t="shared" si="356"/>
        <v>1075.2</v>
      </c>
      <c r="O730" s="171">
        <f t="shared" si="353"/>
        <v>0.7</v>
      </c>
      <c r="P730" s="163">
        <f t="shared" si="354"/>
        <v>1881.6</v>
      </c>
      <c r="Q730" s="178"/>
    </row>
    <row r="731" spans="1:17">
      <c r="A731" s="5" t="str">
        <f>IF(C731=0,"",1+MAX(A$9:A730))</f>
        <v/>
      </c>
      <c r="B731" s="41" t="s">
        <v>139</v>
      </c>
      <c r="C731" s="32"/>
      <c r="D731" s="32"/>
      <c r="E731" s="42">
        <v>581</v>
      </c>
      <c r="F731" s="42">
        <v>15</v>
      </c>
      <c r="G731" s="171"/>
      <c r="H731" s="163"/>
      <c r="I731" s="162"/>
      <c r="J731" s="163"/>
      <c r="K731" s="163"/>
      <c r="L731" s="172"/>
      <c r="M731" s="162"/>
      <c r="N731" s="173"/>
      <c r="O731" s="171"/>
      <c r="P731" s="163"/>
      <c r="Q731" s="178"/>
    </row>
    <row r="732" spans="1:17">
      <c r="A732" s="5">
        <f>IF(C732=0,"",1+MAX(A$9:A731))</f>
        <v>341</v>
      </c>
      <c r="B732" s="53" t="s">
        <v>64</v>
      </c>
      <c r="C732" s="35">
        <f>E731*F731</f>
        <v>8715</v>
      </c>
      <c r="D732" s="37">
        <v>0.05</v>
      </c>
      <c r="E732" s="36">
        <f>C732*(1+D732)</f>
        <v>9150.75</v>
      </c>
      <c r="F732" s="32" t="s">
        <v>37</v>
      </c>
      <c r="G732" s="171">
        <v>0.56999999999999995</v>
      </c>
      <c r="H732" s="163">
        <f>G732*E732</f>
        <v>5215.9274999999998</v>
      </c>
      <c r="I732" s="162">
        <v>2</v>
      </c>
      <c r="J732" s="163" t="s">
        <v>51</v>
      </c>
      <c r="K732" s="163">
        <v>50</v>
      </c>
      <c r="L732" s="172">
        <v>1.4E-2</v>
      </c>
      <c r="M732" s="162">
        <f>L732*E732</f>
        <v>128.1105</v>
      </c>
      <c r="N732" s="173">
        <f>M732*K732</f>
        <v>6405.5249999999996</v>
      </c>
      <c r="O732" s="171">
        <f>(H732+N732)/E732</f>
        <v>1.27</v>
      </c>
      <c r="P732" s="163">
        <f>O732*E732</f>
        <v>11621.452499999999</v>
      </c>
      <c r="Q732" s="178"/>
    </row>
    <row r="733" spans="1:17">
      <c r="A733" s="5" t="str">
        <f>IF(C733=0,"",1+MAX(A$9:A732))</f>
        <v/>
      </c>
      <c r="B733" s="54" t="s">
        <v>52</v>
      </c>
      <c r="C733" s="55"/>
      <c r="D733" s="55"/>
      <c r="E733" s="36">
        <f>ROUNDUP(E732/32,0)</f>
        <v>286</v>
      </c>
      <c r="F733" s="32" t="s">
        <v>53</v>
      </c>
      <c r="G733" s="171"/>
      <c r="H733" s="163"/>
      <c r="I733" s="162"/>
      <c r="J733" s="163"/>
      <c r="K733" s="163"/>
      <c r="L733" s="172"/>
      <c r="M733" s="162"/>
      <c r="N733" s="173"/>
      <c r="O733" s="171"/>
      <c r="P733" s="163"/>
      <c r="Q733" s="178"/>
    </row>
    <row r="734" spans="1:17" ht="16.5" customHeight="1">
      <c r="A734" s="5" t="str">
        <f>IF(C734=0,"",1+MAX(A$9:A733))</f>
        <v/>
      </c>
      <c r="B734" s="54" t="s">
        <v>54</v>
      </c>
      <c r="C734" s="55"/>
      <c r="D734" s="55"/>
      <c r="E734" s="36">
        <f>ROUNDUP(E733*24/500,0)</f>
        <v>14</v>
      </c>
      <c r="F734" s="32" t="s">
        <v>55</v>
      </c>
      <c r="G734" s="171">
        <v>4.5</v>
      </c>
      <c r="H734" s="163">
        <f t="shared" ref="H734:H741" si="358">G734*E734</f>
        <v>63</v>
      </c>
      <c r="I734" s="162"/>
      <c r="J734" s="163"/>
      <c r="K734" s="163"/>
      <c r="L734" s="172"/>
      <c r="M734" s="162"/>
      <c r="N734" s="173"/>
      <c r="O734" s="171">
        <f t="shared" ref="O734:O741" si="359">(H734+N734)/E734</f>
        <v>4.5</v>
      </c>
      <c r="P734" s="163">
        <f t="shared" ref="P734:P741" si="360">O734*E734</f>
        <v>63</v>
      </c>
      <c r="Q734" s="178"/>
    </row>
    <row r="735" spans="1:17">
      <c r="A735" s="5" t="str">
        <f>IF(C735=0,"",1+MAX(A$9:A734))</f>
        <v/>
      </c>
      <c r="B735" s="54" t="s">
        <v>56</v>
      </c>
      <c r="C735" s="55"/>
      <c r="D735" s="55"/>
      <c r="E735" s="36">
        <f>ROUNDUP(E732/200,0)</f>
        <v>46</v>
      </c>
      <c r="F735" s="32" t="s">
        <v>57</v>
      </c>
      <c r="G735" s="171">
        <v>9.8000000000000007</v>
      </c>
      <c r="H735" s="163">
        <f t="shared" si="358"/>
        <v>450.8</v>
      </c>
      <c r="I735" s="162"/>
      <c r="J735" s="163"/>
      <c r="K735" s="163"/>
      <c r="L735" s="172"/>
      <c r="M735" s="162"/>
      <c r="N735" s="173"/>
      <c r="O735" s="171">
        <f t="shared" si="359"/>
        <v>9.8000000000000007</v>
      </c>
      <c r="P735" s="163">
        <f t="shared" si="360"/>
        <v>450.8</v>
      </c>
      <c r="Q735" s="178"/>
    </row>
    <row r="736" spans="1:17">
      <c r="A736" s="5" t="str">
        <f>IF(C736=0,"",1+MAX(A$9:A735))</f>
        <v/>
      </c>
      <c r="B736" s="54" t="s">
        <v>58</v>
      </c>
      <c r="C736" s="55"/>
      <c r="D736" s="55"/>
      <c r="E736" s="36">
        <f>ROUNDUP(E732*5.25/1000,0)</f>
        <v>49</v>
      </c>
      <c r="F736" s="32" t="s">
        <v>59</v>
      </c>
      <c r="G736" s="171">
        <v>4.8</v>
      </c>
      <c r="H736" s="163">
        <f t="shared" si="358"/>
        <v>235.2</v>
      </c>
      <c r="I736" s="162"/>
      <c r="J736" s="163"/>
      <c r="K736" s="163"/>
      <c r="L736" s="172"/>
      <c r="M736" s="162"/>
      <c r="N736" s="173"/>
      <c r="O736" s="171">
        <f t="shared" si="359"/>
        <v>4.8</v>
      </c>
      <c r="P736" s="163">
        <f t="shared" si="360"/>
        <v>235.2</v>
      </c>
      <c r="Q736" s="178"/>
    </row>
    <row r="737" spans="1:17">
      <c r="A737" s="5">
        <f>IF(C737=0,"",1+MAX(A$9:A736))</f>
        <v>342</v>
      </c>
      <c r="B737" s="54" t="s">
        <v>60</v>
      </c>
      <c r="C737" s="56">
        <f>E731*F731</f>
        <v>8715</v>
      </c>
      <c r="D737" s="37">
        <v>0.05</v>
      </c>
      <c r="E737" s="36">
        <f t="shared" ref="E737" si="361">C737*(1+D737)</f>
        <v>9150.75</v>
      </c>
      <c r="F737" s="32" t="s">
        <v>37</v>
      </c>
      <c r="G737" s="171">
        <v>0</v>
      </c>
      <c r="H737" s="163">
        <f t="shared" si="358"/>
        <v>0</v>
      </c>
      <c r="I737" s="162">
        <v>1</v>
      </c>
      <c r="J737" s="163" t="s">
        <v>42</v>
      </c>
      <c r="K737" s="163">
        <v>50</v>
      </c>
      <c r="L737" s="172">
        <v>2.1000000000000001E-2</v>
      </c>
      <c r="M737" s="162">
        <f t="shared" ref="M737:M741" si="362">L737*E737</f>
        <v>192.16575</v>
      </c>
      <c r="N737" s="173">
        <f t="shared" ref="N737:N741" si="363">M737*K737</f>
        <v>9608.2875000000004</v>
      </c>
      <c r="O737" s="171">
        <f t="shared" si="359"/>
        <v>1.05</v>
      </c>
      <c r="P737" s="163">
        <f t="shared" si="360"/>
        <v>9608.2875000000004</v>
      </c>
      <c r="Q737" s="178"/>
    </row>
    <row r="738" spans="1:17">
      <c r="A738" s="5">
        <f>IF(C738=0,"",1+MAX(A$9:A737))</f>
        <v>343</v>
      </c>
      <c r="B738" s="53" t="s">
        <v>210</v>
      </c>
      <c r="C738" s="56">
        <f>ROUNDUP(E731/1.33+1,0)</f>
        <v>438</v>
      </c>
      <c r="D738" s="37">
        <v>0.05</v>
      </c>
      <c r="E738" s="36">
        <f>C738*(1+D738)</f>
        <v>459.90000000000003</v>
      </c>
      <c r="F738" s="32" t="s">
        <v>43</v>
      </c>
      <c r="G738" s="171">
        <f>0.92*F731</f>
        <v>13.8</v>
      </c>
      <c r="H738" s="163">
        <f t="shared" si="358"/>
        <v>6346.6200000000008</v>
      </c>
      <c r="I738" s="162">
        <v>1</v>
      </c>
      <c r="J738" s="163" t="s">
        <v>42</v>
      </c>
      <c r="K738" s="163">
        <v>50</v>
      </c>
      <c r="L738" s="172">
        <v>0.23</v>
      </c>
      <c r="M738" s="162">
        <f t="shared" si="362"/>
        <v>105.77700000000002</v>
      </c>
      <c r="N738" s="173">
        <f t="shared" si="363"/>
        <v>5288.85</v>
      </c>
      <c r="O738" s="171">
        <f t="shared" si="359"/>
        <v>25.3</v>
      </c>
      <c r="P738" s="163">
        <f t="shared" si="360"/>
        <v>11635.470000000001</v>
      </c>
      <c r="Q738" s="178"/>
    </row>
    <row r="739" spans="1:17">
      <c r="A739" s="5">
        <f>IF(C739=0,"",1+MAX(A$9:A738))</f>
        <v>344</v>
      </c>
      <c r="B739" s="53" t="s">
        <v>70</v>
      </c>
      <c r="C739" s="56">
        <f>E731*2</f>
        <v>1162</v>
      </c>
      <c r="D739" s="37">
        <v>0.05</v>
      </c>
      <c r="E739" s="36">
        <f t="shared" ref="E739:E741" si="364">C739*(1+D739)</f>
        <v>1220.1000000000001</v>
      </c>
      <c r="F739" s="32" t="s">
        <v>38</v>
      </c>
      <c r="G739" s="171">
        <v>0.92</v>
      </c>
      <c r="H739" s="163">
        <f t="shared" si="358"/>
        <v>1122.4920000000002</v>
      </c>
      <c r="I739" s="162">
        <v>1</v>
      </c>
      <c r="J739" s="163" t="s">
        <v>42</v>
      </c>
      <c r="K739" s="163">
        <v>50</v>
      </c>
      <c r="L739" s="172">
        <v>0</v>
      </c>
      <c r="M739" s="162">
        <f t="shared" si="362"/>
        <v>0</v>
      </c>
      <c r="N739" s="173">
        <f t="shared" si="363"/>
        <v>0</v>
      </c>
      <c r="O739" s="171">
        <f t="shared" si="359"/>
        <v>0.92</v>
      </c>
      <c r="P739" s="163">
        <f t="shared" si="360"/>
        <v>1122.4920000000002</v>
      </c>
      <c r="Q739" s="178"/>
    </row>
    <row r="740" spans="1:17">
      <c r="A740" s="5">
        <f>IF(C740=0,"",1+MAX(A$9:A739))</f>
        <v>345</v>
      </c>
      <c r="B740" s="53" t="s">
        <v>195</v>
      </c>
      <c r="C740" s="56">
        <f>E731*F731*2</f>
        <v>17430</v>
      </c>
      <c r="D740" s="37">
        <v>0.05</v>
      </c>
      <c r="E740" s="36">
        <f t="shared" si="364"/>
        <v>18301.5</v>
      </c>
      <c r="F740" s="32" t="s">
        <v>37</v>
      </c>
      <c r="G740" s="171">
        <v>0.82</v>
      </c>
      <c r="H740" s="163">
        <f t="shared" si="358"/>
        <v>15007.23</v>
      </c>
      <c r="I740" s="162">
        <v>1</v>
      </c>
      <c r="J740" s="163" t="s">
        <v>42</v>
      </c>
      <c r="K740" s="163">
        <v>50</v>
      </c>
      <c r="L740" s="172">
        <v>1.0999999999999999E-2</v>
      </c>
      <c r="M740" s="162">
        <f t="shared" si="362"/>
        <v>201.31649999999999</v>
      </c>
      <c r="N740" s="173">
        <f t="shared" si="363"/>
        <v>10065.824999999999</v>
      </c>
      <c r="O740" s="171">
        <f t="shared" si="359"/>
        <v>1.37</v>
      </c>
      <c r="P740" s="163">
        <f t="shared" si="360"/>
        <v>25073.055</v>
      </c>
      <c r="Q740" s="178"/>
    </row>
    <row r="741" spans="1:17">
      <c r="A741" s="5">
        <f>IF(C741=0,"",1+MAX(A$9:A740))</f>
        <v>346</v>
      </c>
      <c r="B741" s="53" t="s">
        <v>63</v>
      </c>
      <c r="C741" s="56">
        <f>E731*2</f>
        <v>1162</v>
      </c>
      <c r="D741" s="37">
        <v>0.05</v>
      </c>
      <c r="E741" s="36">
        <f t="shared" si="364"/>
        <v>1220.1000000000001</v>
      </c>
      <c r="F741" s="32" t="s">
        <v>38</v>
      </c>
      <c r="G741" s="171">
        <v>0.3</v>
      </c>
      <c r="H741" s="163">
        <f t="shared" si="358"/>
        <v>366.03000000000003</v>
      </c>
      <c r="I741" s="162">
        <v>1</v>
      </c>
      <c r="J741" s="163" t="s">
        <v>42</v>
      </c>
      <c r="K741" s="163">
        <v>50</v>
      </c>
      <c r="L741" s="172">
        <v>8.0000000000000002E-3</v>
      </c>
      <c r="M741" s="162">
        <f t="shared" si="362"/>
        <v>9.7608000000000015</v>
      </c>
      <c r="N741" s="173">
        <f t="shared" si="363"/>
        <v>488.04000000000008</v>
      </c>
      <c r="O741" s="171">
        <f t="shared" si="359"/>
        <v>0.70000000000000007</v>
      </c>
      <c r="P741" s="163">
        <f t="shared" si="360"/>
        <v>854.07000000000016</v>
      </c>
      <c r="Q741" s="178"/>
    </row>
    <row r="742" spans="1:17">
      <c r="A742" s="5" t="str">
        <f>IF(C742=0,"",1+MAX(A$9:A741))</f>
        <v/>
      </c>
      <c r="B742" s="41" t="s">
        <v>162</v>
      </c>
      <c r="C742" s="32"/>
      <c r="D742" s="32"/>
      <c r="E742" s="42">
        <v>336</v>
      </c>
      <c r="F742" s="42">
        <v>15</v>
      </c>
      <c r="G742" s="171"/>
      <c r="H742" s="163"/>
      <c r="I742" s="162"/>
      <c r="J742" s="163"/>
      <c r="K742" s="163"/>
      <c r="L742" s="172"/>
      <c r="M742" s="162"/>
      <c r="N742" s="173"/>
      <c r="O742" s="171"/>
      <c r="P742" s="163"/>
      <c r="Q742" s="178"/>
    </row>
    <row r="743" spans="1:17">
      <c r="A743" s="5">
        <f>IF(C743=0,"",1+MAX(A$9:A742))</f>
        <v>347</v>
      </c>
      <c r="B743" s="53" t="s">
        <v>160</v>
      </c>
      <c r="C743" s="35">
        <f>E742*F742*2</f>
        <v>10080</v>
      </c>
      <c r="D743" s="37">
        <v>0.05</v>
      </c>
      <c r="E743" s="36">
        <f>C743*(1+D743)</f>
        <v>10584</v>
      </c>
      <c r="F743" s="32" t="s">
        <v>37</v>
      </c>
      <c r="G743" s="171">
        <v>0.56000000000000005</v>
      </c>
      <c r="H743" s="163">
        <f>G743*E743</f>
        <v>5927.0400000000009</v>
      </c>
      <c r="I743" s="162">
        <v>2</v>
      </c>
      <c r="J743" s="163" t="s">
        <v>51</v>
      </c>
      <c r="K743" s="163">
        <v>50</v>
      </c>
      <c r="L743" s="172">
        <v>1.4E-2</v>
      </c>
      <c r="M743" s="162">
        <f>L743*E743</f>
        <v>148.17600000000002</v>
      </c>
      <c r="N743" s="173">
        <f>M743*K743</f>
        <v>7408.8000000000011</v>
      </c>
      <c r="O743" s="171">
        <f>(H743+N743)/E743</f>
        <v>1.2600000000000002</v>
      </c>
      <c r="P743" s="163">
        <f>O743*E743</f>
        <v>13335.840000000002</v>
      </c>
      <c r="Q743" s="178"/>
    </row>
    <row r="744" spans="1:17">
      <c r="A744" s="5" t="str">
        <f>IF(C744=0,"",1+MAX(A$9:A743))</f>
        <v/>
      </c>
      <c r="B744" s="54" t="s">
        <v>52</v>
      </c>
      <c r="C744" s="55"/>
      <c r="D744" s="55"/>
      <c r="E744" s="36">
        <f>ROUNDUP(E743/32,0)</f>
        <v>331</v>
      </c>
      <c r="F744" s="32" t="s">
        <v>53</v>
      </c>
      <c r="G744" s="163"/>
      <c r="H744" s="163"/>
      <c r="I744" s="162"/>
      <c r="J744" s="163"/>
      <c r="K744" s="163"/>
      <c r="L744" s="172"/>
      <c r="M744" s="162"/>
      <c r="N744" s="173"/>
      <c r="O744" s="171"/>
      <c r="P744" s="163"/>
      <c r="Q744" s="178"/>
    </row>
    <row r="745" spans="1:17" ht="16.5" customHeight="1">
      <c r="A745" s="5" t="str">
        <f>IF(C745=0,"",1+MAX(A$9:A744))</f>
        <v/>
      </c>
      <c r="B745" s="54" t="s">
        <v>54</v>
      </c>
      <c r="C745" s="55"/>
      <c r="D745" s="55"/>
      <c r="E745" s="36">
        <f>ROUNDUP(E744*24/500,0)</f>
        <v>16</v>
      </c>
      <c r="F745" s="32" t="s">
        <v>55</v>
      </c>
      <c r="G745" s="171">
        <v>4.5</v>
      </c>
      <c r="H745" s="163">
        <f t="shared" ref="H745:H752" si="365">G745*E745</f>
        <v>72</v>
      </c>
      <c r="I745" s="162"/>
      <c r="J745" s="163"/>
      <c r="K745" s="163"/>
      <c r="L745" s="172"/>
      <c r="M745" s="162"/>
      <c r="N745" s="173"/>
      <c r="O745" s="171">
        <f t="shared" ref="O745:O752" si="366">(H745+N745)/E745</f>
        <v>4.5</v>
      </c>
      <c r="P745" s="163">
        <f t="shared" ref="P745:P752" si="367">O745*E745</f>
        <v>72</v>
      </c>
      <c r="Q745" s="178"/>
    </row>
    <row r="746" spans="1:17" ht="15" customHeight="1">
      <c r="A746" s="5" t="str">
        <f>IF(C746=0,"",1+MAX(A$9:A745))</f>
        <v/>
      </c>
      <c r="B746" s="54" t="s">
        <v>56</v>
      </c>
      <c r="C746" s="55"/>
      <c r="D746" s="55"/>
      <c r="E746" s="36">
        <f>ROUNDUP(E743/200,0)</f>
        <v>53</v>
      </c>
      <c r="F746" s="32" t="s">
        <v>57</v>
      </c>
      <c r="G746" s="171">
        <v>9.8000000000000007</v>
      </c>
      <c r="H746" s="163">
        <f t="shared" si="365"/>
        <v>519.40000000000009</v>
      </c>
      <c r="I746" s="162"/>
      <c r="J746" s="163"/>
      <c r="K746" s="163"/>
      <c r="L746" s="172"/>
      <c r="M746" s="162"/>
      <c r="N746" s="173"/>
      <c r="O746" s="171">
        <f t="shared" si="366"/>
        <v>9.8000000000000025</v>
      </c>
      <c r="P746" s="163">
        <f t="shared" si="367"/>
        <v>519.40000000000009</v>
      </c>
      <c r="Q746" s="178"/>
    </row>
    <row r="747" spans="1:17">
      <c r="A747" s="5" t="str">
        <f>IF(C747=0,"",1+MAX(A$9:A746))</f>
        <v/>
      </c>
      <c r="B747" s="54" t="s">
        <v>58</v>
      </c>
      <c r="C747" s="55"/>
      <c r="D747" s="55"/>
      <c r="E747" s="36">
        <f>ROUNDUP(E743*5.25/1000,0)</f>
        <v>56</v>
      </c>
      <c r="F747" s="32" t="s">
        <v>59</v>
      </c>
      <c r="G747" s="171">
        <v>4.8</v>
      </c>
      <c r="H747" s="163">
        <f t="shared" si="365"/>
        <v>268.8</v>
      </c>
      <c r="I747" s="162"/>
      <c r="J747" s="163"/>
      <c r="K747" s="163"/>
      <c r="L747" s="172"/>
      <c r="M747" s="162"/>
      <c r="N747" s="173"/>
      <c r="O747" s="171">
        <f t="shared" si="366"/>
        <v>4.8</v>
      </c>
      <c r="P747" s="163">
        <f t="shared" si="367"/>
        <v>268.8</v>
      </c>
      <c r="Q747" s="178"/>
    </row>
    <row r="748" spans="1:17">
      <c r="A748" s="5">
        <f>IF(C748=0,"",1+MAX(A$9:A747))</f>
        <v>348</v>
      </c>
      <c r="B748" s="54" t="s">
        <v>60</v>
      </c>
      <c r="C748" s="56">
        <f>E742*F742*2</f>
        <v>10080</v>
      </c>
      <c r="D748" s="37">
        <v>0.05</v>
      </c>
      <c r="E748" s="36">
        <f t="shared" ref="E748:E752" si="368">C748*(1+D748)</f>
        <v>10584</v>
      </c>
      <c r="F748" s="32" t="s">
        <v>37</v>
      </c>
      <c r="G748" s="171">
        <v>0</v>
      </c>
      <c r="H748" s="163">
        <f t="shared" si="365"/>
        <v>0</v>
      </c>
      <c r="I748" s="162">
        <v>1</v>
      </c>
      <c r="J748" s="163" t="s">
        <v>42</v>
      </c>
      <c r="K748" s="163">
        <v>50</v>
      </c>
      <c r="L748" s="172">
        <v>2.1000000000000001E-2</v>
      </c>
      <c r="M748" s="162">
        <f t="shared" ref="M748:M752" si="369">L748*E748</f>
        <v>222.26400000000001</v>
      </c>
      <c r="N748" s="173">
        <f t="shared" ref="N748:N752" si="370">M748*K748</f>
        <v>11113.2</v>
      </c>
      <c r="O748" s="171">
        <f t="shared" si="366"/>
        <v>1.05</v>
      </c>
      <c r="P748" s="163">
        <f t="shared" si="367"/>
        <v>11113.2</v>
      </c>
      <c r="Q748" s="178"/>
    </row>
    <row r="749" spans="1:17">
      <c r="A749" s="5">
        <f>IF(C749=0,"",1+MAX(A$9:A748))</f>
        <v>349</v>
      </c>
      <c r="B749" s="53" t="s">
        <v>207</v>
      </c>
      <c r="C749" s="56">
        <f>ROUNDUP(E742/1.33+1,0)</f>
        <v>254</v>
      </c>
      <c r="D749" s="37">
        <v>0.05</v>
      </c>
      <c r="E749" s="36">
        <f t="shared" si="368"/>
        <v>266.7</v>
      </c>
      <c r="F749" s="32" t="s">
        <v>43</v>
      </c>
      <c r="G749" s="171">
        <f>F742*3.5</f>
        <v>52.5</v>
      </c>
      <c r="H749" s="163">
        <f t="shared" si="365"/>
        <v>14001.75</v>
      </c>
      <c r="I749" s="162">
        <v>1</v>
      </c>
      <c r="J749" s="163" t="s">
        <v>42</v>
      </c>
      <c r="K749" s="163">
        <v>50</v>
      </c>
      <c r="L749" s="172">
        <v>0.23</v>
      </c>
      <c r="M749" s="162">
        <f t="shared" si="369"/>
        <v>61.341000000000001</v>
      </c>
      <c r="N749" s="173">
        <f t="shared" si="370"/>
        <v>3067.05</v>
      </c>
      <c r="O749" s="171">
        <f t="shared" si="366"/>
        <v>64</v>
      </c>
      <c r="P749" s="163">
        <f t="shared" si="367"/>
        <v>17068.8</v>
      </c>
      <c r="Q749" s="178"/>
    </row>
    <row r="750" spans="1:17">
      <c r="A750" s="5">
        <f>IF(C750=0,"",1+MAX(A$9:A749))</f>
        <v>350</v>
      </c>
      <c r="B750" s="53" t="s">
        <v>68</v>
      </c>
      <c r="C750" s="56">
        <f>E742*2</f>
        <v>672</v>
      </c>
      <c r="D750" s="37">
        <v>0.05</v>
      </c>
      <c r="E750" s="36">
        <f t="shared" si="368"/>
        <v>705.6</v>
      </c>
      <c r="F750" s="32" t="s">
        <v>38</v>
      </c>
      <c r="G750" s="171">
        <v>3.5</v>
      </c>
      <c r="H750" s="163">
        <f t="shared" si="365"/>
        <v>2469.6</v>
      </c>
      <c r="I750" s="162">
        <v>1</v>
      </c>
      <c r="J750" s="163" t="s">
        <v>42</v>
      </c>
      <c r="K750" s="163">
        <v>50</v>
      </c>
      <c r="L750" s="172">
        <v>0</v>
      </c>
      <c r="M750" s="162">
        <f t="shared" si="369"/>
        <v>0</v>
      </c>
      <c r="N750" s="173">
        <f t="shared" si="370"/>
        <v>0</v>
      </c>
      <c r="O750" s="171">
        <f t="shared" si="366"/>
        <v>3.4999999999999996</v>
      </c>
      <c r="P750" s="163">
        <f t="shared" si="367"/>
        <v>2469.6</v>
      </c>
      <c r="Q750" s="178"/>
    </row>
    <row r="751" spans="1:17">
      <c r="A751" s="5">
        <f>IF(C751=0,"",1+MAX(A$9:A750))</f>
        <v>351</v>
      </c>
      <c r="B751" s="53" t="s">
        <v>196</v>
      </c>
      <c r="C751" s="57">
        <f>E742*F742</f>
        <v>5040</v>
      </c>
      <c r="D751" s="37">
        <v>0.05</v>
      </c>
      <c r="E751" s="36">
        <f t="shared" si="368"/>
        <v>5292</v>
      </c>
      <c r="F751" s="32" t="s">
        <v>37</v>
      </c>
      <c r="G751" s="171">
        <v>0.98</v>
      </c>
      <c r="H751" s="163">
        <f t="shared" si="365"/>
        <v>5186.16</v>
      </c>
      <c r="I751" s="162">
        <v>1</v>
      </c>
      <c r="J751" s="163" t="s">
        <v>42</v>
      </c>
      <c r="K751" s="163">
        <v>50</v>
      </c>
      <c r="L751" s="172">
        <v>1.0999999999999999E-2</v>
      </c>
      <c r="M751" s="162">
        <f t="shared" si="369"/>
        <v>58.211999999999996</v>
      </c>
      <c r="N751" s="173">
        <f t="shared" si="370"/>
        <v>2910.6</v>
      </c>
      <c r="O751" s="171">
        <f t="shared" si="366"/>
        <v>1.53</v>
      </c>
      <c r="P751" s="163">
        <f t="shared" si="367"/>
        <v>8096.76</v>
      </c>
      <c r="Q751" s="178"/>
    </row>
    <row r="752" spans="1:17" ht="16.5" thickBot="1">
      <c r="A752" s="5">
        <f>IF(C752=0,"",1+MAX(A$9:A751))</f>
        <v>352</v>
      </c>
      <c r="B752" s="53" t="s">
        <v>63</v>
      </c>
      <c r="C752" s="56">
        <f>E742*4</f>
        <v>1344</v>
      </c>
      <c r="D752" s="37">
        <v>0.05</v>
      </c>
      <c r="E752" s="36">
        <f t="shared" si="368"/>
        <v>1411.2</v>
      </c>
      <c r="F752" s="32" t="s">
        <v>38</v>
      </c>
      <c r="G752" s="171">
        <v>0.3</v>
      </c>
      <c r="H752" s="163">
        <f t="shared" si="365"/>
        <v>423.36</v>
      </c>
      <c r="I752" s="162">
        <v>1</v>
      </c>
      <c r="J752" s="163" t="s">
        <v>42</v>
      </c>
      <c r="K752" s="163">
        <v>50</v>
      </c>
      <c r="L752" s="172">
        <v>8.0000000000000002E-3</v>
      </c>
      <c r="M752" s="162">
        <f t="shared" si="369"/>
        <v>11.2896</v>
      </c>
      <c r="N752" s="173">
        <f t="shared" si="370"/>
        <v>564.48</v>
      </c>
      <c r="O752" s="171">
        <f t="shared" si="366"/>
        <v>0.7</v>
      </c>
      <c r="P752" s="163">
        <f t="shared" si="367"/>
        <v>987.83999999999992</v>
      </c>
      <c r="Q752" s="178"/>
    </row>
    <row r="753" spans="1:17" ht="16.5" thickBot="1">
      <c r="A753" s="154"/>
      <c r="B753" s="155"/>
      <c r="C753" s="156"/>
      <c r="D753" s="157"/>
      <c r="E753" s="157"/>
      <c r="F753" s="158"/>
      <c r="G753" s="158"/>
      <c r="H753" s="158"/>
      <c r="I753" s="158"/>
      <c r="J753" s="159"/>
      <c r="K753" s="159"/>
      <c r="L753" s="160"/>
      <c r="M753" s="159"/>
      <c r="N753" s="157"/>
      <c r="O753" s="159"/>
      <c r="P753" s="159"/>
      <c r="Q753" s="161"/>
    </row>
    <row r="754" spans="1:17">
      <c r="A754" s="121" t="s">
        <v>182</v>
      </c>
      <c r="B754" s="133"/>
      <c r="C754" s="134"/>
      <c r="D754" s="135"/>
      <c r="E754" s="135"/>
      <c r="F754" s="136"/>
      <c r="G754" s="136"/>
      <c r="H754" s="136"/>
      <c r="I754" s="137"/>
      <c r="J754" s="138"/>
      <c r="K754" s="137" t="s">
        <v>6</v>
      </c>
      <c r="L754" s="137"/>
      <c r="M754" s="139"/>
      <c r="N754" s="138"/>
      <c r="O754" s="137"/>
      <c r="P754" s="137"/>
      <c r="Q754" s="140"/>
    </row>
    <row r="755" spans="1:17">
      <c r="A755" s="121" t="s">
        <v>183</v>
      </c>
      <c r="B755" s="141"/>
      <c r="C755" s="142"/>
      <c r="D755" s="135"/>
      <c r="E755" s="135"/>
      <c r="F755" s="136"/>
      <c r="G755" s="136"/>
      <c r="H755" s="136"/>
      <c r="I755" s="143"/>
      <c r="J755" s="138"/>
      <c r="K755" s="144" t="s">
        <v>7</v>
      </c>
      <c r="L755" s="145"/>
      <c r="M755" s="139"/>
      <c r="N755" s="138"/>
      <c r="O755" s="144"/>
      <c r="P755" s="145"/>
      <c r="Q755" s="140"/>
    </row>
    <row r="756" spans="1:17">
      <c r="A756" s="122"/>
      <c r="B756" s="133"/>
      <c r="C756" s="134"/>
      <c r="D756" s="135"/>
      <c r="E756" s="135"/>
      <c r="F756" s="136"/>
      <c r="G756" s="136"/>
      <c r="H756" s="136"/>
      <c r="I756" s="143"/>
      <c r="J756" s="138"/>
      <c r="K756" s="144" t="s">
        <v>8</v>
      </c>
      <c r="L756" s="144"/>
      <c r="M756" s="139"/>
      <c r="N756" s="138"/>
      <c r="O756" s="144"/>
      <c r="P756" s="144"/>
      <c r="Q756" s="140"/>
    </row>
    <row r="757" spans="1:17">
      <c r="A757" s="123" t="s">
        <v>205</v>
      </c>
      <c r="B757" s="146"/>
      <c r="C757" s="147"/>
      <c r="D757" s="135"/>
      <c r="E757" s="135"/>
      <c r="F757" s="136"/>
      <c r="G757" s="136"/>
      <c r="H757" s="136"/>
      <c r="I757" s="139"/>
      <c r="J757" s="138"/>
      <c r="K757" s="144" t="s">
        <v>9</v>
      </c>
      <c r="L757" s="144"/>
      <c r="M757" s="139"/>
      <c r="N757" s="138"/>
      <c r="O757" s="144"/>
      <c r="P757" s="144"/>
      <c r="Q757" s="140"/>
    </row>
    <row r="758" spans="1:17" ht="16.5" thickBot="1">
      <c r="A758" s="124"/>
      <c r="B758" s="125"/>
      <c r="C758" s="126"/>
      <c r="D758" s="127"/>
      <c r="E758" s="127"/>
      <c r="F758" s="128"/>
      <c r="G758" s="128"/>
      <c r="H758" s="128"/>
      <c r="I758" s="128"/>
      <c r="J758" s="130"/>
      <c r="K758" s="131" t="s">
        <v>0</v>
      </c>
      <c r="L758" s="132">
        <f ca="1">TODAY()</f>
        <v>46151</v>
      </c>
      <c r="M758" s="129"/>
      <c r="N758" s="130"/>
      <c r="O758" s="131"/>
      <c r="P758" s="132"/>
      <c r="Q758" s="148"/>
    </row>
    <row r="759" spans="1:17" ht="36.75" thickBot="1">
      <c r="A759" s="149" t="s">
        <v>10</v>
      </c>
      <c r="B759" s="150" t="s">
        <v>1</v>
      </c>
      <c r="C759" s="151" t="s">
        <v>11</v>
      </c>
      <c r="D759" s="151" t="s">
        <v>12</v>
      </c>
      <c r="E759" s="150" t="s">
        <v>13</v>
      </c>
      <c r="F759" s="151" t="s">
        <v>14</v>
      </c>
      <c r="G759" s="151" t="s">
        <v>24</v>
      </c>
      <c r="H759" s="150" t="s">
        <v>2</v>
      </c>
      <c r="I759" s="150" t="s">
        <v>41</v>
      </c>
      <c r="J759" s="150" t="s">
        <v>40</v>
      </c>
      <c r="K759" s="150" t="s">
        <v>34</v>
      </c>
      <c r="L759" s="152" t="s">
        <v>35</v>
      </c>
      <c r="M759" s="150" t="s">
        <v>36</v>
      </c>
      <c r="N759" s="150" t="s">
        <v>3</v>
      </c>
      <c r="O759" s="151" t="s">
        <v>15</v>
      </c>
      <c r="P759" s="151" t="s">
        <v>4</v>
      </c>
      <c r="Q759" s="153" t="s">
        <v>16</v>
      </c>
    </row>
    <row r="760" spans="1:17" ht="16.5" thickBot="1">
      <c r="A760" s="109"/>
      <c r="B760" s="110" t="s">
        <v>17</v>
      </c>
      <c r="C760" s="111"/>
      <c r="D760" s="111"/>
      <c r="E760" s="111"/>
      <c r="F760" s="111"/>
      <c r="G760" s="111"/>
      <c r="H760" s="111"/>
      <c r="I760" s="111"/>
      <c r="J760" s="111"/>
      <c r="K760" s="111"/>
      <c r="L760" s="111"/>
      <c r="M760" s="111"/>
      <c r="N760" s="111"/>
      <c r="O760" s="111"/>
      <c r="P760" s="111"/>
      <c r="Q760" s="112"/>
    </row>
    <row r="761" spans="1:17">
      <c r="A761" s="5" t="str">
        <f>IF(C761=0,"",1+MAX(A$9:A752))</f>
        <v/>
      </c>
      <c r="B761" s="41" t="s">
        <v>167</v>
      </c>
      <c r="C761" s="32"/>
      <c r="D761" s="32"/>
      <c r="E761" s="42">
        <v>194</v>
      </c>
      <c r="F761" s="42">
        <v>15</v>
      </c>
      <c r="G761" s="171"/>
      <c r="H761" s="163"/>
      <c r="I761" s="162"/>
      <c r="J761" s="163"/>
      <c r="K761" s="163"/>
      <c r="L761" s="172"/>
      <c r="M761" s="162"/>
      <c r="N761" s="173"/>
      <c r="O761" s="171"/>
      <c r="P761" s="163"/>
      <c r="Q761" s="178"/>
    </row>
    <row r="762" spans="1:17">
      <c r="A762" s="5">
        <f>IF(C762=0,"",1+MAX(A$9:A761))</f>
        <v>353</v>
      </c>
      <c r="B762" s="53" t="s">
        <v>165</v>
      </c>
      <c r="C762" s="35">
        <f>E761*F761</f>
        <v>2910</v>
      </c>
      <c r="D762" s="37">
        <v>0.05</v>
      </c>
      <c r="E762" s="36">
        <f>C762*(1+D762)</f>
        <v>3055.5</v>
      </c>
      <c r="F762" s="32" t="s">
        <v>37</v>
      </c>
      <c r="G762" s="171">
        <v>0.56000000000000005</v>
      </c>
      <c r="H762" s="163">
        <f>G762*E762</f>
        <v>1711.0800000000002</v>
      </c>
      <c r="I762" s="162">
        <v>2</v>
      </c>
      <c r="J762" s="163" t="s">
        <v>51</v>
      </c>
      <c r="K762" s="163">
        <v>50</v>
      </c>
      <c r="L762" s="172">
        <v>1.4E-2</v>
      </c>
      <c r="M762" s="162">
        <f>L762*E762</f>
        <v>42.777000000000001</v>
      </c>
      <c r="N762" s="173">
        <f>M762*K762</f>
        <v>2138.85</v>
      </c>
      <c r="O762" s="171">
        <f>(H762+N762)/E762</f>
        <v>1.26</v>
      </c>
      <c r="P762" s="163">
        <f>O762*E762</f>
        <v>3849.93</v>
      </c>
      <c r="Q762" s="178"/>
    </row>
    <row r="763" spans="1:17">
      <c r="A763" s="5" t="str">
        <f>IF(C763=0,"",1+MAX(A$9:A762))</f>
        <v/>
      </c>
      <c r="B763" s="54" t="s">
        <v>52</v>
      </c>
      <c r="C763" s="55"/>
      <c r="D763" s="55"/>
      <c r="E763" s="36">
        <f>ROUNDUP(E762/32,0)</f>
        <v>96</v>
      </c>
      <c r="F763" s="32" t="s">
        <v>53</v>
      </c>
      <c r="G763" s="163"/>
      <c r="H763" s="163"/>
      <c r="I763" s="162"/>
      <c r="J763" s="163"/>
      <c r="K763" s="163"/>
      <c r="L763" s="172"/>
      <c r="M763" s="162"/>
      <c r="N763" s="173"/>
      <c r="O763" s="171"/>
      <c r="P763" s="163"/>
      <c r="Q763" s="178"/>
    </row>
    <row r="764" spans="1:17" ht="16.5" customHeight="1">
      <c r="A764" s="5" t="str">
        <f>IF(C764=0,"",1+MAX(A$9:A763))</f>
        <v/>
      </c>
      <c r="B764" s="54" t="s">
        <v>54</v>
      </c>
      <c r="C764" s="55"/>
      <c r="D764" s="55"/>
      <c r="E764" s="36">
        <f>ROUNDUP(E763*24/500,0)</f>
        <v>5</v>
      </c>
      <c r="F764" s="32" t="s">
        <v>55</v>
      </c>
      <c r="G764" s="171">
        <v>4.5</v>
      </c>
      <c r="H764" s="163">
        <f t="shared" ref="H764:H769" si="371">G764*E764</f>
        <v>22.5</v>
      </c>
      <c r="I764" s="162"/>
      <c r="J764" s="163"/>
      <c r="K764" s="163"/>
      <c r="L764" s="172"/>
      <c r="M764" s="162"/>
      <c r="N764" s="173"/>
      <c r="O764" s="171">
        <f t="shared" ref="O764:O771" si="372">(H764+N764)/E764</f>
        <v>4.5</v>
      </c>
      <c r="P764" s="163">
        <f t="shared" ref="P764:P771" si="373">O764*E764</f>
        <v>22.5</v>
      </c>
      <c r="Q764" s="178"/>
    </row>
    <row r="765" spans="1:17" ht="15" customHeight="1">
      <c r="A765" s="5" t="str">
        <f>IF(C765=0,"",1+MAX(A$9:A764))</f>
        <v/>
      </c>
      <c r="B765" s="54" t="s">
        <v>56</v>
      </c>
      <c r="C765" s="55"/>
      <c r="D765" s="55"/>
      <c r="E765" s="36">
        <f>ROUNDUP(E762/200,0)</f>
        <v>16</v>
      </c>
      <c r="F765" s="32" t="s">
        <v>57</v>
      </c>
      <c r="G765" s="171">
        <v>9.8000000000000007</v>
      </c>
      <c r="H765" s="163">
        <f t="shared" si="371"/>
        <v>156.80000000000001</v>
      </c>
      <c r="I765" s="162"/>
      <c r="J765" s="163"/>
      <c r="K765" s="163"/>
      <c r="L765" s="172"/>
      <c r="M765" s="162"/>
      <c r="N765" s="173"/>
      <c r="O765" s="171">
        <f t="shared" si="372"/>
        <v>9.8000000000000007</v>
      </c>
      <c r="P765" s="163">
        <f t="shared" si="373"/>
        <v>156.80000000000001</v>
      </c>
      <c r="Q765" s="178"/>
    </row>
    <row r="766" spans="1:17">
      <c r="A766" s="5" t="str">
        <f>IF(C766=0,"",1+MAX(A$9:A765))</f>
        <v/>
      </c>
      <c r="B766" s="54" t="s">
        <v>58</v>
      </c>
      <c r="C766" s="55"/>
      <c r="D766" s="55"/>
      <c r="E766" s="36">
        <f>ROUNDUP(E762*5.25/1000,0)</f>
        <v>17</v>
      </c>
      <c r="F766" s="32" t="s">
        <v>59</v>
      </c>
      <c r="G766" s="171">
        <v>4.8</v>
      </c>
      <c r="H766" s="163">
        <f t="shared" si="371"/>
        <v>81.599999999999994</v>
      </c>
      <c r="I766" s="162"/>
      <c r="J766" s="163"/>
      <c r="K766" s="163"/>
      <c r="L766" s="172"/>
      <c r="M766" s="162"/>
      <c r="N766" s="173"/>
      <c r="O766" s="171">
        <f t="shared" si="372"/>
        <v>4.8</v>
      </c>
      <c r="P766" s="163">
        <f t="shared" si="373"/>
        <v>81.599999999999994</v>
      </c>
      <c r="Q766" s="178"/>
    </row>
    <row r="767" spans="1:17">
      <c r="A767" s="5">
        <f>IF(C767=0,"",1+MAX(A$9:A766))</f>
        <v>354</v>
      </c>
      <c r="B767" s="54" t="s">
        <v>60</v>
      </c>
      <c r="C767" s="56">
        <f>E761*F761*2</f>
        <v>5820</v>
      </c>
      <c r="D767" s="37">
        <v>0.05</v>
      </c>
      <c r="E767" s="36">
        <f t="shared" ref="E767:E769" si="374">C767*(1+D767)</f>
        <v>6111</v>
      </c>
      <c r="F767" s="32" t="s">
        <v>37</v>
      </c>
      <c r="G767" s="171">
        <v>0</v>
      </c>
      <c r="H767" s="163">
        <f t="shared" si="371"/>
        <v>0</v>
      </c>
      <c r="I767" s="162">
        <v>1</v>
      </c>
      <c r="J767" s="163" t="s">
        <v>42</v>
      </c>
      <c r="K767" s="163">
        <v>50</v>
      </c>
      <c r="L767" s="172">
        <v>2.1000000000000001E-2</v>
      </c>
      <c r="M767" s="162">
        <f t="shared" ref="M767:M771" si="375">L767*E767</f>
        <v>128.33100000000002</v>
      </c>
      <c r="N767" s="173">
        <f t="shared" ref="N767:N771" si="376">M767*K767</f>
        <v>6416.5500000000011</v>
      </c>
      <c r="O767" s="171">
        <f t="shared" si="372"/>
        <v>1.0500000000000003</v>
      </c>
      <c r="P767" s="163">
        <f t="shared" si="373"/>
        <v>6416.550000000002</v>
      </c>
      <c r="Q767" s="178"/>
    </row>
    <row r="768" spans="1:17">
      <c r="A768" s="5">
        <f>IF(C768=0,"",1+MAX(A$9:A767))</f>
        <v>355</v>
      </c>
      <c r="B768" s="53" t="s">
        <v>207</v>
      </c>
      <c r="C768" s="56">
        <f>ROUNDUP(E761/1.33+1,0)</f>
        <v>147</v>
      </c>
      <c r="D768" s="37">
        <v>0.05</v>
      </c>
      <c r="E768" s="36">
        <f t="shared" si="374"/>
        <v>154.35</v>
      </c>
      <c r="F768" s="32" t="s">
        <v>43</v>
      </c>
      <c r="G768" s="171">
        <f>F761*3.5</f>
        <v>52.5</v>
      </c>
      <c r="H768" s="163">
        <f t="shared" si="371"/>
        <v>8103.375</v>
      </c>
      <c r="I768" s="162">
        <v>1</v>
      </c>
      <c r="J768" s="163" t="s">
        <v>42</v>
      </c>
      <c r="K768" s="163">
        <v>50</v>
      </c>
      <c r="L768" s="172">
        <v>0.23</v>
      </c>
      <c r="M768" s="162">
        <f t="shared" si="375"/>
        <v>35.500500000000002</v>
      </c>
      <c r="N768" s="173">
        <f t="shared" si="376"/>
        <v>1775.0250000000001</v>
      </c>
      <c r="O768" s="171">
        <f t="shared" si="372"/>
        <v>64</v>
      </c>
      <c r="P768" s="163">
        <f t="shared" si="373"/>
        <v>9878.4</v>
      </c>
      <c r="Q768" s="178"/>
    </row>
    <row r="769" spans="1:17">
      <c r="A769" s="5">
        <f>IF(C769=0,"",1+MAX(A$9:A768))</f>
        <v>356</v>
      </c>
      <c r="B769" s="53" t="s">
        <v>68</v>
      </c>
      <c r="C769" s="56">
        <f>E761*2</f>
        <v>388</v>
      </c>
      <c r="D769" s="37">
        <v>0.05</v>
      </c>
      <c r="E769" s="36">
        <f t="shared" si="374"/>
        <v>407.40000000000003</v>
      </c>
      <c r="F769" s="32" t="s">
        <v>38</v>
      </c>
      <c r="G769" s="171">
        <v>3.5</v>
      </c>
      <c r="H769" s="163">
        <f t="shared" si="371"/>
        <v>1425.9</v>
      </c>
      <c r="I769" s="162">
        <v>1</v>
      </c>
      <c r="J769" s="163" t="s">
        <v>42</v>
      </c>
      <c r="K769" s="163">
        <v>50</v>
      </c>
      <c r="L769" s="172">
        <v>0</v>
      </c>
      <c r="M769" s="162">
        <f t="shared" si="375"/>
        <v>0</v>
      </c>
      <c r="N769" s="173">
        <f t="shared" si="376"/>
        <v>0</v>
      </c>
      <c r="O769" s="171">
        <f t="shared" si="372"/>
        <v>3.5</v>
      </c>
      <c r="P769" s="163">
        <f t="shared" si="373"/>
        <v>1425.9</v>
      </c>
      <c r="Q769" s="178"/>
    </row>
    <row r="770" spans="1:17">
      <c r="A770" s="5">
        <f>IF(C770=0,"",1+MAX(A$9:A769))</f>
        <v>357</v>
      </c>
      <c r="B770" s="53" t="s">
        <v>164</v>
      </c>
      <c r="C770" s="57">
        <f>E761*F761</f>
        <v>2910</v>
      </c>
      <c r="D770" s="37">
        <v>0.05</v>
      </c>
      <c r="E770" s="36">
        <f t="shared" ref="E770:E771" si="377">C770*(1+D770)</f>
        <v>3055.5</v>
      </c>
      <c r="F770" s="32" t="s">
        <v>37</v>
      </c>
      <c r="G770" s="171">
        <v>1.7</v>
      </c>
      <c r="H770" s="163">
        <f t="shared" ref="H770:H771" si="378">G770*E770</f>
        <v>5194.3499999999995</v>
      </c>
      <c r="I770" s="162">
        <v>1</v>
      </c>
      <c r="J770" s="163" t="s">
        <v>42</v>
      </c>
      <c r="K770" s="163">
        <v>50</v>
      </c>
      <c r="L770" s="172">
        <v>1.0999999999999999E-2</v>
      </c>
      <c r="M770" s="162">
        <f t="shared" si="375"/>
        <v>33.610499999999995</v>
      </c>
      <c r="N770" s="173">
        <f t="shared" si="376"/>
        <v>1680.5249999999996</v>
      </c>
      <c r="O770" s="171">
        <f t="shared" si="372"/>
        <v>2.2499999999999996</v>
      </c>
      <c r="P770" s="163">
        <f t="shared" si="373"/>
        <v>6874.8749999999991</v>
      </c>
      <c r="Q770" s="178"/>
    </row>
    <row r="771" spans="1:17">
      <c r="A771" s="5">
        <f>IF(C771=0,"",1+MAX(A$9:A770))</f>
        <v>358</v>
      </c>
      <c r="B771" s="53" t="s">
        <v>63</v>
      </c>
      <c r="C771" s="56">
        <f>E761*2</f>
        <v>388</v>
      </c>
      <c r="D771" s="37">
        <v>0.05</v>
      </c>
      <c r="E771" s="36">
        <f t="shared" si="377"/>
        <v>407.40000000000003</v>
      </c>
      <c r="F771" s="32" t="s">
        <v>38</v>
      </c>
      <c r="G771" s="171">
        <v>0.3</v>
      </c>
      <c r="H771" s="163">
        <f t="shared" si="378"/>
        <v>122.22</v>
      </c>
      <c r="I771" s="162">
        <v>1</v>
      </c>
      <c r="J771" s="163" t="s">
        <v>42</v>
      </c>
      <c r="K771" s="163">
        <v>50</v>
      </c>
      <c r="L771" s="172">
        <v>8.0000000000000002E-3</v>
      </c>
      <c r="M771" s="162">
        <f t="shared" si="375"/>
        <v>3.2592000000000003</v>
      </c>
      <c r="N771" s="173">
        <f t="shared" si="376"/>
        <v>162.96</v>
      </c>
      <c r="O771" s="171">
        <f t="shared" si="372"/>
        <v>0.7</v>
      </c>
      <c r="P771" s="163">
        <f t="shared" si="373"/>
        <v>285.18</v>
      </c>
      <c r="Q771" s="178"/>
    </row>
    <row r="772" spans="1:17">
      <c r="A772" s="5" t="str">
        <f>IF(C772=0,"",1+MAX(A$9:A771))</f>
        <v/>
      </c>
      <c r="B772" s="41" t="s">
        <v>140</v>
      </c>
      <c r="C772" s="32"/>
      <c r="D772" s="32"/>
      <c r="E772" s="42">
        <v>104</v>
      </c>
      <c r="F772" s="42">
        <v>15</v>
      </c>
      <c r="G772" s="171"/>
      <c r="H772" s="163"/>
      <c r="I772" s="162"/>
      <c r="J772" s="163"/>
      <c r="K772" s="163"/>
      <c r="L772" s="172"/>
      <c r="M772" s="162"/>
      <c r="N772" s="173"/>
      <c r="O772" s="171"/>
      <c r="P772" s="163"/>
      <c r="Q772" s="178"/>
    </row>
    <row r="773" spans="1:17">
      <c r="A773" s="5">
        <f>IF(C773=0,"",1+MAX(A$9:A772))</f>
        <v>359</v>
      </c>
      <c r="B773" s="53" t="s">
        <v>64</v>
      </c>
      <c r="C773" s="35">
        <f>E772*F772</f>
        <v>1560</v>
      </c>
      <c r="D773" s="37">
        <v>0.05</v>
      </c>
      <c r="E773" s="36">
        <f>C773*(1+D773)</f>
        <v>1638</v>
      </c>
      <c r="F773" s="32" t="s">
        <v>37</v>
      </c>
      <c r="G773" s="171">
        <v>0.56999999999999995</v>
      </c>
      <c r="H773" s="163">
        <f>G773*E773</f>
        <v>933.66</v>
      </c>
      <c r="I773" s="162">
        <v>2</v>
      </c>
      <c r="J773" s="163" t="s">
        <v>51</v>
      </c>
      <c r="K773" s="163">
        <v>50</v>
      </c>
      <c r="L773" s="172">
        <v>1.4E-2</v>
      </c>
      <c r="M773" s="162">
        <f>L773*E773</f>
        <v>22.932000000000002</v>
      </c>
      <c r="N773" s="173">
        <f>M773*K773</f>
        <v>1146.6000000000001</v>
      </c>
      <c r="O773" s="171">
        <f>(H773+N773)/E773</f>
        <v>1.2700000000000002</v>
      </c>
      <c r="P773" s="163">
        <f>O773*E773</f>
        <v>2080.2600000000002</v>
      </c>
      <c r="Q773" s="178"/>
    </row>
    <row r="774" spans="1:17">
      <c r="A774" s="5">
        <f>IF(C774=0,"",1+MAX(A$9:A773))</f>
        <v>360</v>
      </c>
      <c r="B774" s="58" t="s">
        <v>65</v>
      </c>
      <c r="C774" s="59">
        <f>E772*F772</f>
        <v>1560</v>
      </c>
      <c r="D774" s="37">
        <v>0.05</v>
      </c>
      <c r="E774" s="36">
        <f>C774*(1+D774)</f>
        <v>1638</v>
      </c>
      <c r="F774" s="32" t="s">
        <v>37</v>
      </c>
      <c r="G774" s="171">
        <v>0.62</v>
      </c>
      <c r="H774" s="163">
        <f>G774*E774</f>
        <v>1015.56</v>
      </c>
      <c r="I774" s="162">
        <v>2</v>
      </c>
      <c r="J774" s="163" t="s">
        <v>51</v>
      </c>
      <c r="K774" s="163">
        <v>50</v>
      </c>
      <c r="L774" s="172">
        <v>1.4E-2</v>
      </c>
      <c r="M774" s="162">
        <f>L774*E774</f>
        <v>22.932000000000002</v>
      </c>
      <c r="N774" s="173">
        <f>M774*K774</f>
        <v>1146.6000000000001</v>
      </c>
      <c r="O774" s="171">
        <f>(H774+N774)/E774</f>
        <v>1.3199999999999998</v>
      </c>
      <c r="P774" s="163">
        <f>O774*E774</f>
        <v>2162.16</v>
      </c>
      <c r="Q774" s="178"/>
    </row>
    <row r="775" spans="1:17">
      <c r="A775" s="5" t="str">
        <f>IF(C775=0,"",1+MAX(A$9:A774))</f>
        <v/>
      </c>
      <c r="B775" s="54" t="s">
        <v>52</v>
      </c>
      <c r="C775" s="55"/>
      <c r="D775" s="55"/>
      <c r="E775" s="36">
        <f>ROUNDUP(E773/32,0)</f>
        <v>52</v>
      </c>
      <c r="F775" s="32" t="s">
        <v>53</v>
      </c>
      <c r="G775" s="163"/>
      <c r="H775" s="163"/>
      <c r="I775" s="162"/>
      <c r="J775" s="163"/>
      <c r="K775" s="163"/>
      <c r="L775" s="172"/>
      <c r="M775" s="162"/>
      <c r="N775" s="173"/>
      <c r="O775" s="171"/>
      <c r="P775" s="163"/>
      <c r="Q775" s="178"/>
    </row>
    <row r="776" spans="1:17">
      <c r="A776" s="5" t="str">
        <f>IF(C776=0,"",1+MAX(A$9:A775))</f>
        <v/>
      </c>
      <c r="B776" s="54" t="s">
        <v>66</v>
      </c>
      <c r="C776" s="55"/>
      <c r="D776" s="55"/>
      <c r="E776" s="36">
        <f>ROUNDUP(E774/32,0)</f>
        <v>52</v>
      </c>
      <c r="F776" s="32" t="s">
        <v>53</v>
      </c>
      <c r="G776" s="163"/>
      <c r="H776" s="163"/>
      <c r="I776" s="162"/>
      <c r="J776" s="163"/>
      <c r="K776" s="163"/>
      <c r="L776" s="172"/>
      <c r="M776" s="162"/>
      <c r="N776" s="173"/>
      <c r="O776" s="171"/>
      <c r="P776" s="163"/>
      <c r="Q776" s="178"/>
    </row>
    <row r="777" spans="1:17" ht="16.5" customHeight="1">
      <c r="A777" s="5" t="str">
        <f>IF(C777=0,"",1+MAX(A$9:A776))</f>
        <v/>
      </c>
      <c r="B777" s="54" t="s">
        <v>54</v>
      </c>
      <c r="C777" s="55"/>
      <c r="D777" s="55"/>
      <c r="E777" s="36">
        <f>ROUNDUP(E775*24/500,0)*2</f>
        <v>6</v>
      </c>
      <c r="F777" s="32" t="s">
        <v>55</v>
      </c>
      <c r="G777" s="171">
        <v>4.5</v>
      </c>
      <c r="H777" s="163">
        <f t="shared" ref="H777:H784" si="379">G777*E777</f>
        <v>27</v>
      </c>
      <c r="I777" s="162"/>
      <c r="J777" s="163"/>
      <c r="K777" s="163"/>
      <c r="L777" s="172"/>
      <c r="M777" s="162"/>
      <c r="N777" s="173"/>
      <c r="O777" s="171">
        <f t="shared" ref="O777:O784" si="380">(H777+N777)/E777</f>
        <v>4.5</v>
      </c>
      <c r="P777" s="163">
        <f t="shared" ref="P777:P784" si="381">O777*E777</f>
        <v>27</v>
      </c>
      <c r="Q777" s="178"/>
    </row>
    <row r="778" spans="1:17">
      <c r="A778" s="5" t="str">
        <f>IF(C778=0,"",1+MAX(A$9:A777))</f>
        <v/>
      </c>
      <c r="B778" s="54" t="s">
        <v>56</v>
      </c>
      <c r="C778" s="55"/>
      <c r="D778" s="55"/>
      <c r="E778" s="36">
        <f>ROUNDUP(E773/200,0)*2</f>
        <v>18</v>
      </c>
      <c r="F778" s="32" t="s">
        <v>57</v>
      </c>
      <c r="G778" s="171">
        <v>9.8000000000000007</v>
      </c>
      <c r="H778" s="163">
        <f t="shared" si="379"/>
        <v>176.4</v>
      </c>
      <c r="I778" s="162"/>
      <c r="J778" s="163"/>
      <c r="K778" s="163"/>
      <c r="L778" s="172"/>
      <c r="M778" s="162"/>
      <c r="N778" s="173"/>
      <c r="O778" s="171">
        <f t="shared" si="380"/>
        <v>9.8000000000000007</v>
      </c>
      <c r="P778" s="163">
        <f t="shared" si="381"/>
        <v>176.4</v>
      </c>
      <c r="Q778" s="178"/>
    </row>
    <row r="779" spans="1:17">
      <c r="A779" s="5" t="str">
        <f>IF(C779=0,"",1+MAX(A$9:A778))</f>
        <v/>
      </c>
      <c r="B779" s="54" t="s">
        <v>58</v>
      </c>
      <c r="C779" s="55"/>
      <c r="D779" s="55"/>
      <c r="E779" s="36">
        <f>ROUNDUP(E773*5.25/1000,0)*2</f>
        <v>18</v>
      </c>
      <c r="F779" s="32" t="s">
        <v>59</v>
      </c>
      <c r="G779" s="171">
        <v>4.8</v>
      </c>
      <c r="H779" s="163">
        <f t="shared" si="379"/>
        <v>86.399999999999991</v>
      </c>
      <c r="I779" s="162"/>
      <c r="J779" s="163"/>
      <c r="K779" s="163"/>
      <c r="L779" s="172"/>
      <c r="M779" s="162"/>
      <c r="N779" s="173"/>
      <c r="O779" s="171">
        <f t="shared" si="380"/>
        <v>4.8</v>
      </c>
      <c r="P779" s="163">
        <f t="shared" si="381"/>
        <v>86.399999999999991</v>
      </c>
      <c r="Q779" s="178"/>
    </row>
    <row r="780" spans="1:17">
      <c r="A780" s="5">
        <f>IF(C780=0,"",1+MAX(A$9:A779))</f>
        <v>361</v>
      </c>
      <c r="B780" s="54" t="s">
        <v>60</v>
      </c>
      <c r="C780" s="56">
        <f>E772*F772*2</f>
        <v>3120</v>
      </c>
      <c r="D780" s="37">
        <v>0.05</v>
      </c>
      <c r="E780" s="36">
        <f t="shared" ref="E780:E784" si="382">C780*(1+D780)</f>
        <v>3276</v>
      </c>
      <c r="F780" s="32" t="s">
        <v>37</v>
      </c>
      <c r="G780" s="171">
        <v>0</v>
      </c>
      <c r="H780" s="163">
        <f t="shared" si="379"/>
        <v>0</v>
      </c>
      <c r="I780" s="162">
        <v>1</v>
      </c>
      <c r="J780" s="163" t="s">
        <v>42</v>
      </c>
      <c r="K780" s="163">
        <v>50</v>
      </c>
      <c r="L780" s="172">
        <v>2.1000000000000001E-2</v>
      </c>
      <c r="M780" s="162">
        <f t="shared" ref="M780:M784" si="383">L780*E780</f>
        <v>68.796000000000006</v>
      </c>
      <c r="N780" s="173">
        <f t="shared" ref="N780:N784" si="384">M780*K780</f>
        <v>3439.8</v>
      </c>
      <c r="O780" s="171">
        <f t="shared" si="380"/>
        <v>1.05</v>
      </c>
      <c r="P780" s="163">
        <f t="shared" si="381"/>
        <v>3439.8</v>
      </c>
      <c r="Q780" s="178"/>
    </row>
    <row r="781" spans="1:17">
      <c r="A781" s="5">
        <f>IF(C781=0,"",1+MAX(A$9:A780))</f>
        <v>362</v>
      </c>
      <c r="B781" s="53" t="s">
        <v>209</v>
      </c>
      <c r="C781" s="56">
        <f>ROUNDUP(E772/1.33+1,0)</f>
        <v>80</v>
      </c>
      <c r="D781" s="37">
        <v>0.05</v>
      </c>
      <c r="E781" s="36">
        <f t="shared" si="382"/>
        <v>84</v>
      </c>
      <c r="F781" s="32" t="s">
        <v>43</v>
      </c>
      <c r="G781" s="171">
        <f>F772*1.5</f>
        <v>22.5</v>
      </c>
      <c r="H781" s="163">
        <f t="shared" si="379"/>
        <v>1890</v>
      </c>
      <c r="I781" s="162">
        <v>1</v>
      </c>
      <c r="J781" s="163" t="s">
        <v>42</v>
      </c>
      <c r="K781" s="163">
        <v>50</v>
      </c>
      <c r="L781" s="172">
        <v>0.23</v>
      </c>
      <c r="M781" s="162">
        <f t="shared" si="383"/>
        <v>19.32</v>
      </c>
      <c r="N781" s="173">
        <f t="shared" si="384"/>
        <v>966</v>
      </c>
      <c r="O781" s="171">
        <f t="shared" si="380"/>
        <v>34</v>
      </c>
      <c r="P781" s="163">
        <f t="shared" si="381"/>
        <v>2856</v>
      </c>
      <c r="Q781" s="178"/>
    </row>
    <row r="782" spans="1:17">
      <c r="A782" s="5">
        <f>IF(C782=0,"",1+MAX(A$9:A781))</f>
        <v>363</v>
      </c>
      <c r="B782" s="53" t="s">
        <v>62</v>
      </c>
      <c r="C782" s="56">
        <f>E772*2</f>
        <v>208</v>
      </c>
      <c r="D782" s="37">
        <v>0.05</v>
      </c>
      <c r="E782" s="36">
        <f t="shared" si="382"/>
        <v>218.4</v>
      </c>
      <c r="F782" s="32" t="s">
        <v>38</v>
      </c>
      <c r="G782" s="171">
        <v>1.5</v>
      </c>
      <c r="H782" s="163">
        <f t="shared" si="379"/>
        <v>327.60000000000002</v>
      </c>
      <c r="I782" s="162">
        <v>1</v>
      </c>
      <c r="J782" s="163" t="s">
        <v>42</v>
      </c>
      <c r="K782" s="163">
        <v>50</v>
      </c>
      <c r="L782" s="172">
        <v>0</v>
      </c>
      <c r="M782" s="162">
        <f t="shared" si="383"/>
        <v>0</v>
      </c>
      <c r="N782" s="173">
        <f t="shared" si="384"/>
        <v>0</v>
      </c>
      <c r="O782" s="171">
        <f t="shared" si="380"/>
        <v>1.5</v>
      </c>
      <c r="P782" s="163">
        <f t="shared" si="381"/>
        <v>327.60000000000002</v>
      </c>
      <c r="Q782" s="178"/>
    </row>
    <row r="783" spans="1:17">
      <c r="A783" s="5">
        <f>IF(C783=0,"",1+MAX(A$9:A782))</f>
        <v>364</v>
      </c>
      <c r="B783" s="53" t="s">
        <v>194</v>
      </c>
      <c r="C783" s="56">
        <f>E772*F772</f>
        <v>1560</v>
      </c>
      <c r="D783" s="37">
        <v>0.05</v>
      </c>
      <c r="E783" s="36">
        <f t="shared" si="382"/>
        <v>1638</v>
      </c>
      <c r="F783" s="32" t="s">
        <v>37</v>
      </c>
      <c r="G783" s="171">
        <v>0.85</v>
      </c>
      <c r="H783" s="163">
        <f t="shared" si="379"/>
        <v>1392.3</v>
      </c>
      <c r="I783" s="162">
        <v>1</v>
      </c>
      <c r="J783" s="163" t="s">
        <v>42</v>
      </c>
      <c r="K783" s="163">
        <v>50</v>
      </c>
      <c r="L783" s="172">
        <v>1.0999999999999999E-2</v>
      </c>
      <c r="M783" s="162">
        <f t="shared" si="383"/>
        <v>18.018000000000001</v>
      </c>
      <c r="N783" s="173">
        <f t="shared" si="384"/>
        <v>900.90000000000009</v>
      </c>
      <c r="O783" s="171">
        <f t="shared" si="380"/>
        <v>1.4</v>
      </c>
      <c r="P783" s="163">
        <f t="shared" si="381"/>
        <v>2293.1999999999998</v>
      </c>
      <c r="Q783" s="178"/>
    </row>
    <row r="784" spans="1:17">
      <c r="A784" s="5">
        <f>IF(C784=0,"",1+MAX(A$9:A783))</f>
        <v>365</v>
      </c>
      <c r="B784" s="53" t="s">
        <v>63</v>
      </c>
      <c r="C784" s="56">
        <f>E772*4</f>
        <v>416</v>
      </c>
      <c r="D784" s="37">
        <v>0.05</v>
      </c>
      <c r="E784" s="36">
        <f t="shared" si="382"/>
        <v>436.8</v>
      </c>
      <c r="F784" s="32" t="s">
        <v>38</v>
      </c>
      <c r="G784" s="171">
        <v>0.3</v>
      </c>
      <c r="H784" s="163">
        <f t="shared" si="379"/>
        <v>131.04</v>
      </c>
      <c r="I784" s="162">
        <v>1</v>
      </c>
      <c r="J784" s="163" t="s">
        <v>42</v>
      </c>
      <c r="K784" s="163">
        <v>50</v>
      </c>
      <c r="L784" s="172">
        <v>8.0000000000000002E-3</v>
      </c>
      <c r="M784" s="162">
        <f t="shared" si="383"/>
        <v>3.4944000000000002</v>
      </c>
      <c r="N784" s="173">
        <f t="shared" si="384"/>
        <v>174.72</v>
      </c>
      <c r="O784" s="171">
        <f t="shared" si="380"/>
        <v>0.7</v>
      </c>
      <c r="P784" s="163">
        <f t="shared" si="381"/>
        <v>305.76</v>
      </c>
      <c r="Q784" s="178"/>
    </row>
    <row r="785" spans="1:17">
      <c r="A785" s="5" t="str">
        <f>IF(C785=0,"",1+MAX(A$9:A784))</f>
        <v/>
      </c>
      <c r="B785" s="41" t="s">
        <v>141</v>
      </c>
      <c r="C785" s="32"/>
      <c r="D785" s="32"/>
      <c r="E785" s="42">
        <v>64</v>
      </c>
      <c r="F785" s="42">
        <v>15</v>
      </c>
      <c r="G785" s="171"/>
      <c r="H785" s="163"/>
      <c r="I785" s="162"/>
      <c r="J785" s="163"/>
      <c r="K785" s="163"/>
      <c r="L785" s="172"/>
      <c r="M785" s="162"/>
      <c r="N785" s="173"/>
      <c r="O785" s="171"/>
      <c r="P785" s="163"/>
      <c r="Q785" s="178"/>
    </row>
    <row r="786" spans="1:17">
      <c r="A786" s="5">
        <f>IF(C786=0,"",1+MAX(A$9:A785))</f>
        <v>366</v>
      </c>
      <c r="B786" s="53" t="s">
        <v>168</v>
      </c>
      <c r="C786" s="35">
        <f>E785*F785*4</f>
        <v>3840</v>
      </c>
      <c r="D786" s="37">
        <v>0.05</v>
      </c>
      <c r="E786" s="36">
        <f>C786*(1+D786)</f>
        <v>4032</v>
      </c>
      <c r="F786" s="32" t="s">
        <v>37</v>
      </c>
      <c r="G786" s="171">
        <v>0.56000000000000005</v>
      </c>
      <c r="H786" s="163">
        <f>G786*E786</f>
        <v>2257.92</v>
      </c>
      <c r="I786" s="162">
        <v>2</v>
      </c>
      <c r="J786" s="163" t="s">
        <v>51</v>
      </c>
      <c r="K786" s="163">
        <v>50</v>
      </c>
      <c r="L786" s="172">
        <v>1.4E-2</v>
      </c>
      <c r="M786" s="162">
        <f>L786*E786</f>
        <v>56.448</v>
      </c>
      <c r="N786" s="173">
        <f>M786*K786</f>
        <v>2822.4</v>
      </c>
      <c r="O786" s="171">
        <f>(H786+N786)/E786</f>
        <v>1.26</v>
      </c>
      <c r="P786" s="163">
        <f>O786*E786</f>
        <v>5080.32</v>
      </c>
      <c r="Q786" s="178"/>
    </row>
    <row r="787" spans="1:17">
      <c r="A787" s="5" t="str">
        <f>IF(C787=0,"",1+MAX(A$9:A786))</f>
        <v/>
      </c>
      <c r="B787" s="54" t="s">
        <v>52</v>
      </c>
      <c r="C787" s="55"/>
      <c r="D787" s="55"/>
      <c r="E787" s="36">
        <f>ROUNDUP(E786/32,0)</f>
        <v>126</v>
      </c>
      <c r="F787" s="32" t="s">
        <v>53</v>
      </c>
      <c r="G787" s="171"/>
      <c r="H787" s="163"/>
      <c r="I787" s="162"/>
      <c r="J787" s="163"/>
      <c r="K787" s="163"/>
      <c r="L787" s="172"/>
      <c r="M787" s="162"/>
      <c r="N787" s="173"/>
      <c r="O787" s="171"/>
      <c r="P787" s="163"/>
      <c r="Q787" s="178"/>
    </row>
    <row r="788" spans="1:17" ht="16.5" customHeight="1">
      <c r="A788" s="5" t="str">
        <f>IF(C788=0,"",1+MAX(A$9:A787))</f>
        <v/>
      </c>
      <c r="B788" s="54" t="s">
        <v>54</v>
      </c>
      <c r="C788" s="55"/>
      <c r="D788" s="55"/>
      <c r="E788" s="36">
        <f>ROUNDUP(E787*24/500,0)</f>
        <v>7</v>
      </c>
      <c r="F788" s="32" t="s">
        <v>55</v>
      </c>
      <c r="G788" s="171">
        <v>4.5</v>
      </c>
      <c r="H788" s="163">
        <f t="shared" ref="H788:H795" si="385">G788*E788</f>
        <v>31.5</v>
      </c>
      <c r="I788" s="162"/>
      <c r="J788" s="163"/>
      <c r="K788" s="163"/>
      <c r="L788" s="172"/>
      <c r="M788" s="162"/>
      <c r="N788" s="173"/>
      <c r="O788" s="171">
        <f t="shared" ref="O788:O795" si="386">(H788+N788)/E788</f>
        <v>4.5</v>
      </c>
      <c r="P788" s="163">
        <f t="shared" ref="P788:P795" si="387">O788*E788</f>
        <v>31.5</v>
      </c>
      <c r="Q788" s="178"/>
    </row>
    <row r="789" spans="1:17">
      <c r="A789" s="5" t="str">
        <f>IF(C789=0,"",1+MAX(A$9:A788))</f>
        <v/>
      </c>
      <c r="B789" s="54" t="s">
        <v>56</v>
      </c>
      <c r="C789" s="55"/>
      <c r="D789" s="55"/>
      <c r="E789" s="36">
        <f>ROUNDUP(E786/200,0)</f>
        <v>21</v>
      </c>
      <c r="F789" s="32" t="s">
        <v>57</v>
      </c>
      <c r="G789" s="171">
        <v>9.8000000000000007</v>
      </c>
      <c r="H789" s="163">
        <f t="shared" si="385"/>
        <v>205.8</v>
      </c>
      <c r="I789" s="162"/>
      <c r="J789" s="163"/>
      <c r="K789" s="163"/>
      <c r="L789" s="172"/>
      <c r="M789" s="162"/>
      <c r="N789" s="173"/>
      <c r="O789" s="171">
        <f t="shared" si="386"/>
        <v>9.8000000000000007</v>
      </c>
      <c r="P789" s="163">
        <f t="shared" si="387"/>
        <v>205.8</v>
      </c>
      <c r="Q789" s="178"/>
    </row>
    <row r="790" spans="1:17">
      <c r="A790" s="5" t="str">
        <f>IF(C790=0,"",1+MAX(A$9:A789))</f>
        <v/>
      </c>
      <c r="B790" s="54" t="s">
        <v>58</v>
      </c>
      <c r="C790" s="55"/>
      <c r="D790" s="55"/>
      <c r="E790" s="36">
        <f>ROUNDUP(E786*5.25/1000,0)</f>
        <v>22</v>
      </c>
      <c r="F790" s="32" t="s">
        <v>59</v>
      </c>
      <c r="G790" s="171">
        <v>4.8</v>
      </c>
      <c r="H790" s="163">
        <f t="shared" si="385"/>
        <v>105.6</v>
      </c>
      <c r="I790" s="162"/>
      <c r="J790" s="163"/>
      <c r="K790" s="163"/>
      <c r="L790" s="172"/>
      <c r="M790" s="162"/>
      <c r="N790" s="173"/>
      <c r="O790" s="171">
        <f t="shared" si="386"/>
        <v>4.8</v>
      </c>
      <c r="P790" s="163">
        <f t="shared" si="387"/>
        <v>105.6</v>
      </c>
      <c r="Q790" s="178"/>
    </row>
    <row r="791" spans="1:17">
      <c r="A791" s="5">
        <f>IF(C791=0,"",1+MAX(A$9:A790))</f>
        <v>367</v>
      </c>
      <c r="B791" s="54" t="s">
        <v>60</v>
      </c>
      <c r="C791" s="56">
        <f>E785*F785*2</f>
        <v>1920</v>
      </c>
      <c r="D791" s="37">
        <v>0.05</v>
      </c>
      <c r="E791" s="36">
        <f t="shared" ref="E791:E795" si="388">C791*(1+D791)</f>
        <v>2016</v>
      </c>
      <c r="F791" s="32" t="s">
        <v>37</v>
      </c>
      <c r="G791" s="171">
        <v>0</v>
      </c>
      <c r="H791" s="163">
        <f t="shared" si="385"/>
        <v>0</v>
      </c>
      <c r="I791" s="162">
        <v>1</v>
      </c>
      <c r="J791" s="163" t="s">
        <v>42</v>
      </c>
      <c r="K791" s="163">
        <v>50</v>
      </c>
      <c r="L791" s="172">
        <v>2.1000000000000001E-2</v>
      </c>
      <c r="M791" s="162">
        <f t="shared" ref="M791:M795" si="389">L791*E791</f>
        <v>42.336000000000006</v>
      </c>
      <c r="N791" s="173">
        <f t="shared" ref="N791:N795" si="390">M791*K791</f>
        <v>2116.8000000000002</v>
      </c>
      <c r="O791" s="171">
        <f t="shared" si="386"/>
        <v>1.05</v>
      </c>
      <c r="P791" s="163">
        <f t="shared" si="387"/>
        <v>2116.8000000000002</v>
      </c>
      <c r="Q791" s="178"/>
    </row>
    <row r="792" spans="1:17">
      <c r="A792" s="5">
        <f>IF(C792=0,"",1+MAX(A$9:A791))</f>
        <v>368</v>
      </c>
      <c r="B792" s="53" t="s">
        <v>209</v>
      </c>
      <c r="C792" s="56">
        <f>ROUNDUP(E785/1.33+1,0)</f>
        <v>50</v>
      </c>
      <c r="D792" s="37">
        <v>0.05</v>
      </c>
      <c r="E792" s="36">
        <f t="shared" si="388"/>
        <v>52.5</v>
      </c>
      <c r="F792" s="32" t="s">
        <v>43</v>
      </c>
      <c r="G792" s="171">
        <f>1.5*F785</f>
        <v>22.5</v>
      </c>
      <c r="H792" s="163">
        <f t="shared" si="385"/>
        <v>1181.25</v>
      </c>
      <c r="I792" s="162">
        <v>1</v>
      </c>
      <c r="J792" s="163" t="s">
        <v>42</v>
      </c>
      <c r="K792" s="163">
        <v>50</v>
      </c>
      <c r="L792" s="172">
        <v>0.23</v>
      </c>
      <c r="M792" s="162">
        <f t="shared" si="389"/>
        <v>12.075000000000001</v>
      </c>
      <c r="N792" s="173">
        <f t="shared" si="390"/>
        <v>603.75</v>
      </c>
      <c r="O792" s="171">
        <f t="shared" si="386"/>
        <v>34</v>
      </c>
      <c r="P792" s="163">
        <f t="shared" si="387"/>
        <v>1785</v>
      </c>
      <c r="Q792" s="178"/>
    </row>
    <row r="793" spans="1:17">
      <c r="A793" s="5">
        <f>IF(C793=0,"",1+MAX(A$9:A792))</f>
        <v>369</v>
      </c>
      <c r="B793" s="53" t="s">
        <v>62</v>
      </c>
      <c r="C793" s="56">
        <f>E785*2</f>
        <v>128</v>
      </c>
      <c r="D793" s="37">
        <v>0.05</v>
      </c>
      <c r="E793" s="36">
        <f t="shared" si="388"/>
        <v>134.4</v>
      </c>
      <c r="F793" s="32" t="s">
        <v>38</v>
      </c>
      <c r="G793" s="171">
        <v>1.5</v>
      </c>
      <c r="H793" s="163">
        <f t="shared" si="385"/>
        <v>201.60000000000002</v>
      </c>
      <c r="I793" s="162">
        <v>1</v>
      </c>
      <c r="J793" s="163" t="s">
        <v>42</v>
      </c>
      <c r="K793" s="163">
        <v>50</v>
      </c>
      <c r="L793" s="172">
        <v>0</v>
      </c>
      <c r="M793" s="162">
        <f t="shared" si="389"/>
        <v>0</v>
      </c>
      <c r="N793" s="173">
        <f t="shared" si="390"/>
        <v>0</v>
      </c>
      <c r="O793" s="171">
        <f t="shared" si="386"/>
        <v>1.5</v>
      </c>
      <c r="P793" s="163">
        <f t="shared" si="387"/>
        <v>201.60000000000002</v>
      </c>
      <c r="Q793" s="178"/>
    </row>
    <row r="794" spans="1:17">
      <c r="A794" s="5">
        <f>IF(C794=0,"",1+MAX(A$9:A793))</f>
        <v>370</v>
      </c>
      <c r="B794" s="53" t="s">
        <v>194</v>
      </c>
      <c r="C794" s="56">
        <f>E785*F785</f>
        <v>960</v>
      </c>
      <c r="D794" s="37">
        <v>0.05</v>
      </c>
      <c r="E794" s="36">
        <f t="shared" si="388"/>
        <v>1008</v>
      </c>
      <c r="F794" s="32" t="s">
        <v>37</v>
      </c>
      <c r="G794" s="171">
        <v>0.85</v>
      </c>
      <c r="H794" s="163">
        <f t="shared" si="385"/>
        <v>856.8</v>
      </c>
      <c r="I794" s="162">
        <v>1</v>
      </c>
      <c r="J794" s="163" t="s">
        <v>42</v>
      </c>
      <c r="K794" s="163">
        <v>50</v>
      </c>
      <c r="L794" s="172">
        <v>1.0999999999999999E-2</v>
      </c>
      <c r="M794" s="162">
        <f t="shared" si="389"/>
        <v>11.087999999999999</v>
      </c>
      <c r="N794" s="173">
        <f t="shared" si="390"/>
        <v>554.4</v>
      </c>
      <c r="O794" s="171">
        <f t="shared" si="386"/>
        <v>1.4</v>
      </c>
      <c r="P794" s="163">
        <f t="shared" si="387"/>
        <v>1411.1999999999998</v>
      </c>
      <c r="Q794" s="178"/>
    </row>
    <row r="795" spans="1:17">
      <c r="A795" s="5">
        <f>IF(C795=0,"",1+MAX(A$9:A794))</f>
        <v>371</v>
      </c>
      <c r="B795" s="53" t="s">
        <v>63</v>
      </c>
      <c r="C795" s="56">
        <f>E785*4</f>
        <v>256</v>
      </c>
      <c r="D795" s="37">
        <v>0.05</v>
      </c>
      <c r="E795" s="36">
        <f t="shared" si="388"/>
        <v>268.8</v>
      </c>
      <c r="F795" s="32" t="s">
        <v>38</v>
      </c>
      <c r="G795" s="171">
        <v>0.3</v>
      </c>
      <c r="H795" s="163">
        <f t="shared" si="385"/>
        <v>80.64</v>
      </c>
      <c r="I795" s="162">
        <v>1</v>
      </c>
      <c r="J795" s="163" t="s">
        <v>42</v>
      </c>
      <c r="K795" s="163">
        <v>50</v>
      </c>
      <c r="L795" s="172">
        <v>8.0000000000000002E-3</v>
      </c>
      <c r="M795" s="162">
        <f t="shared" si="389"/>
        <v>2.1504000000000003</v>
      </c>
      <c r="N795" s="173">
        <f t="shared" si="390"/>
        <v>107.52000000000001</v>
      </c>
      <c r="O795" s="171">
        <f t="shared" si="386"/>
        <v>0.70000000000000007</v>
      </c>
      <c r="P795" s="163">
        <f t="shared" si="387"/>
        <v>188.16000000000003</v>
      </c>
      <c r="Q795" s="178"/>
    </row>
    <row r="796" spans="1:17">
      <c r="A796" s="5" t="str">
        <f>IF(C796=0,"",1+MAX(A$9:A795))</f>
        <v/>
      </c>
      <c r="B796" s="41" t="s">
        <v>176</v>
      </c>
      <c r="C796" s="32"/>
      <c r="D796" s="32"/>
      <c r="E796" s="42">
        <v>58</v>
      </c>
      <c r="F796" s="42">
        <v>15</v>
      </c>
      <c r="G796" s="171"/>
      <c r="H796" s="163"/>
      <c r="I796" s="162"/>
      <c r="J796" s="163"/>
      <c r="K796" s="163"/>
      <c r="L796" s="172"/>
      <c r="M796" s="162"/>
      <c r="N796" s="173"/>
      <c r="O796" s="171"/>
      <c r="P796" s="163"/>
      <c r="Q796" s="178"/>
    </row>
    <row r="797" spans="1:17">
      <c r="A797" s="5">
        <f>IF(C797=0,"",1+MAX(A$9:A796))</f>
        <v>372</v>
      </c>
      <c r="B797" s="53" t="s">
        <v>64</v>
      </c>
      <c r="C797" s="35">
        <f>E796*F796</f>
        <v>870</v>
      </c>
      <c r="D797" s="37">
        <v>0.05</v>
      </c>
      <c r="E797" s="36">
        <f>C797*(1+D797)</f>
        <v>913.5</v>
      </c>
      <c r="F797" s="32" t="s">
        <v>37</v>
      </c>
      <c r="G797" s="171">
        <v>0.56999999999999995</v>
      </c>
      <c r="H797" s="163">
        <f>G797*E797</f>
        <v>520.69499999999994</v>
      </c>
      <c r="I797" s="162">
        <v>2</v>
      </c>
      <c r="J797" s="163" t="s">
        <v>51</v>
      </c>
      <c r="K797" s="163">
        <v>50</v>
      </c>
      <c r="L797" s="172">
        <v>1.4E-2</v>
      </c>
      <c r="M797" s="162">
        <f>L797*E797</f>
        <v>12.789</v>
      </c>
      <c r="N797" s="173">
        <f>M797*K797</f>
        <v>639.44999999999993</v>
      </c>
      <c r="O797" s="171">
        <f>(H797+N797)/E797</f>
        <v>1.27</v>
      </c>
      <c r="P797" s="163">
        <f>O797*E797</f>
        <v>1160.145</v>
      </c>
      <c r="Q797" s="178"/>
    </row>
    <row r="798" spans="1:17">
      <c r="A798" s="5">
        <f>IF(C798=0,"",1+MAX(A$9:A797))</f>
        <v>373</v>
      </c>
      <c r="B798" s="58" t="s">
        <v>65</v>
      </c>
      <c r="C798" s="59">
        <f>E796*F796</f>
        <v>870</v>
      </c>
      <c r="D798" s="37">
        <v>0.05</v>
      </c>
      <c r="E798" s="36">
        <f>C798*(1+D798)</f>
        <v>913.5</v>
      </c>
      <c r="F798" s="32" t="s">
        <v>37</v>
      </c>
      <c r="G798" s="171">
        <v>0.62</v>
      </c>
      <c r="H798" s="163">
        <f>G798*E798</f>
        <v>566.37</v>
      </c>
      <c r="I798" s="162">
        <v>2</v>
      </c>
      <c r="J798" s="163" t="s">
        <v>51</v>
      </c>
      <c r="K798" s="163">
        <v>50</v>
      </c>
      <c r="L798" s="172">
        <v>1.4E-2</v>
      </c>
      <c r="M798" s="162">
        <f>L798*E798</f>
        <v>12.789</v>
      </c>
      <c r="N798" s="173">
        <f>M798*K798</f>
        <v>639.44999999999993</v>
      </c>
      <c r="O798" s="171">
        <f>(H798+N798)/E798</f>
        <v>1.3199999999999998</v>
      </c>
      <c r="P798" s="163">
        <f>O798*E798</f>
        <v>1205.82</v>
      </c>
      <c r="Q798" s="178"/>
    </row>
    <row r="799" spans="1:17">
      <c r="A799" s="5" t="str">
        <f>IF(C799=0,"",1+MAX(A$9:A798))</f>
        <v/>
      </c>
      <c r="B799" s="54" t="s">
        <v>52</v>
      </c>
      <c r="C799" s="55"/>
      <c r="D799" s="55"/>
      <c r="E799" s="36">
        <f>ROUNDUP(E797/32,0)</f>
        <v>29</v>
      </c>
      <c r="F799" s="32" t="s">
        <v>53</v>
      </c>
      <c r="G799" s="163"/>
      <c r="H799" s="163"/>
      <c r="I799" s="162"/>
      <c r="J799" s="163"/>
      <c r="K799" s="163"/>
      <c r="L799" s="172"/>
      <c r="M799" s="162"/>
      <c r="N799" s="173"/>
      <c r="O799" s="171"/>
      <c r="P799" s="163"/>
      <c r="Q799" s="178"/>
    </row>
    <row r="800" spans="1:17">
      <c r="A800" s="5" t="str">
        <f>IF(C800=0,"",1+MAX(A$9:A799))</f>
        <v/>
      </c>
      <c r="B800" s="54" t="s">
        <v>66</v>
      </c>
      <c r="C800" s="55"/>
      <c r="D800" s="55"/>
      <c r="E800" s="36">
        <f>ROUNDUP(E798/32,0)</f>
        <v>29</v>
      </c>
      <c r="F800" s="32" t="s">
        <v>53</v>
      </c>
      <c r="G800" s="163"/>
      <c r="H800" s="163"/>
      <c r="I800" s="162"/>
      <c r="J800" s="163"/>
      <c r="K800" s="163"/>
      <c r="L800" s="172"/>
      <c r="M800" s="162"/>
      <c r="N800" s="173"/>
      <c r="O800" s="171"/>
      <c r="P800" s="163"/>
      <c r="Q800" s="178"/>
    </row>
    <row r="801" spans="1:17" ht="16.5" customHeight="1">
      <c r="A801" s="5" t="str">
        <f>IF(C801=0,"",1+MAX(A$9:A800))</f>
        <v/>
      </c>
      <c r="B801" s="54" t="s">
        <v>54</v>
      </c>
      <c r="C801" s="55"/>
      <c r="D801" s="55"/>
      <c r="E801" s="36">
        <f>ROUNDUP(E799*24/500,0)*2</f>
        <v>4</v>
      </c>
      <c r="F801" s="32" t="s">
        <v>55</v>
      </c>
      <c r="G801" s="171">
        <v>4.5</v>
      </c>
      <c r="H801" s="163">
        <f t="shared" ref="H801:H808" si="391">G801*E801</f>
        <v>18</v>
      </c>
      <c r="I801" s="162"/>
      <c r="J801" s="163"/>
      <c r="K801" s="163"/>
      <c r="L801" s="172"/>
      <c r="M801" s="162"/>
      <c r="N801" s="173"/>
      <c r="O801" s="171">
        <f t="shared" ref="O801:O808" si="392">(H801+N801)/E801</f>
        <v>4.5</v>
      </c>
      <c r="P801" s="163">
        <f t="shared" ref="P801:P808" si="393">O801*E801</f>
        <v>18</v>
      </c>
      <c r="Q801" s="178"/>
    </row>
    <row r="802" spans="1:17">
      <c r="A802" s="5" t="str">
        <f>IF(C802=0,"",1+MAX(A$9:A801))</f>
        <v/>
      </c>
      <c r="B802" s="54" t="s">
        <v>56</v>
      </c>
      <c r="C802" s="55"/>
      <c r="D802" s="55"/>
      <c r="E802" s="36">
        <f>ROUNDUP(E797/200,0)*2</f>
        <v>10</v>
      </c>
      <c r="F802" s="32" t="s">
        <v>57</v>
      </c>
      <c r="G802" s="171">
        <v>9.8000000000000007</v>
      </c>
      <c r="H802" s="163">
        <f t="shared" si="391"/>
        <v>98</v>
      </c>
      <c r="I802" s="162"/>
      <c r="J802" s="163"/>
      <c r="K802" s="163"/>
      <c r="L802" s="172"/>
      <c r="M802" s="162"/>
      <c r="N802" s="173"/>
      <c r="O802" s="171">
        <f t="shared" si="392"/>
        <v>9.8000000000000007</v>
      </c>
      <c r="P802" s="163">
        <f t="shared" si="393"/>
        <v>98</v>
      </c>
      <c r="Q802" s="178"/>
    </row>
    <row r="803" spans="1:17">
      <c r="A803" s="5" t="str">
        <f>IF(C803=0,"",1+MAX(A$9:A802))</f>
        <v/>
      </c>
      <c r="B803" s="54" t="s">
        <v>58</v>
      </c>
      <c r="C803" s="55"/>
      <c r="D803" s="55"/>
      <c r="E803" s="36">
        <f>ROUNDUP(E797*5.25/1000,0)*2</f>
        <v>10</v>
      </c>
      <c r="F803" s="32" t="s">
        <v>59</v>
      </c>
      <c r="G803" s="171">
        <v>4.8</v>
      </c>
      <c r="H803" s="163">
        <f t="shared" si="391"/>
        <v>48</v>
      </c>
      <c r="I803" s="162"/>
      <c r="J803" s="163"/>
      <c r="K803" s="163"/>
      <c r="L803" s="172"/>
      <c r="M803" s="162"/>
      <c r="N803" s="173"/>
      <c r="O803" s="171">
        <f t="shared" si="392"/>
        <v>4.8</v>
      </c>
      <c r="P803" s="163">
        <f t="shared" si="393"/>
        <v>48</v>
      </c>
      <c r="Q803" s="178"/>
    </row>
    <row r="804" spans="1:17">
      <c r="A804" s="5">
        <f>IF(C804=0,"",1+MAX(A$9:A803))</f>
        <v>374</v>
      </c>
      <c r="B804" s="54" t="s">
        <v>60</v>
      </c>
      <c r="C804" s="56">
        <f>E796*F796*2</f>
        <v>1740</v>
      </c>
      <c r="D804" s="37">
        <v>0.05</v>
      </c>
      <c r="E804" s="36">
        <f t="shared" ref="E804:E808" si="394">C804*(1+D804)</f>
        <v>1827</v>
      </c>
      <c r="F804" s="32" t="s">
        <v>37</v>
      </c>
      <c r="G804" s="171">
        <v>0</v>
      </c>
      <c r="H804" s="163">
        <f t="shared" si="391"/>
        <v>0</v>
      </c>
      <c r="I804" s="162">
        <v>1</v>
      </c>
      <c r="J804" s="163" t="s">
        <v>42</v>
      </c>
      <c r="K804" s="163">
        <v>50</v>
      </c>
      <c r="L804" s="172">
        <v>2.1000000000000001E-2</v>
      </c>
      <c r="M804" s="162">
        <f t="shared" ref="M804:M808" si="395">L804*E804</f>
        <v>38.367000000000004</v>
      </c>
      <c r="N804" s="173">
        <f t="shared" ref="N804:N808" si="396">M804*K804</f>
        <v>1918.3500000000001</v>
      </c>
      <c r="O804" s="171">
        <f t="shared" si="392"/>
        <v>1.05</v>
      </c>
      <c r="P804" s="163">
        <f t="shared" si="393"/>
        <v>1918.3500000000001</v>
      </c>
      <c r="Q804" s="178"/>
    </row>
    <row r="805" spans="1:17">
      <c r="A805" s="5">
        <f>IF(C805=0,"",1+MAX(A$9:A804))</f>
        <v>375</v>
      </c>
      <c r="B805" s="53" t="s">
        <v>207</v>
      </c>
      <c r="C805" s="57">
        <f>ROUNDUP(E796/1.33+1,0)</f>
        <v>45</v>
      </c>
      <c r="D805" s="37">
        <v>0.05</v>
      </c>
      <c r="E805" s="36">
        <f t="shared" si="394"/>
        <v>47.25</v>
      </c>
      <c r="F805" s="32" t="s">
        <v>43</v>
      </c>
      <c r="G805" s="171">
        <f>F796*3.5</f>
        <v>52.5</v>
      </c>
      <c r="H805" s="163">
        <f t="shared" si="391"/>
        <v>2480.625</v>
      </c>
      <c r="I805" s="162">
        <v>1</v>
      </c>
      <c r="J805" s="163" t="s">
        <v>42</v>
      </c>
      <c r="K805" s="163">
        <v>50</v>
      </c>
      <c r="L805" s="172">
        <v>0.23</v>
      </c>
      <c r="M805" s="162">
        <f t="shared" si="395"/>
        <v>10.8675</v>
      </c>
      <c r="N805" s="173">
        <f t="shared" si="396"/>
        <v>543.375</v>
      </c>
      <c r="O805" s="171">
        <f t="shared" si="392"/>
        <v>64</v>
      </c>
      <c r="P805" s="163">
        <f t="shared" si="393"/>
        <v>3024</v>
      </c>
      <c r="Q805" s="178"/>
    </row>
    <row r="806" spans="1:17">
      <c r="A806" s="5">
        <f>IF(C806=0,"",1+MAX(A$9:A805))</f>
        <v>376</v>
      </c>
      <c r="B806" s="53" t="s">
        <v>68</v>
      </c>
      <c r="C806" s="57">
        <f>E796*2</f>
        <v>116</v>
      </c>
      <c r="D806" s="37">
        <v>0.05</v>
      </c>
      <c r="E806" s="36">
        <f t="shared" si="394"/>
        <v>121.80000000000001</v>
      </c>
      <c r="F806" s="32" t="s">
        <v>38</v>
      </c>
      <c r="G806" s="171">
        <v>3.5</v>
      </c>
      <c r="H806" s="163">
        <f t="shared" si="391"/>
        <v>426.30000000000007</v>
      </c>
      <c r="I806" s="162">
        <v>1</v>
      </c>
      <c r="J806" s="163" t="s">
        <v>42</v>
      </c>
      <c r="K806" s="163">
        <v>50</v>
      </c>
      <c r="L806" s="172">
        <v>0</v>
      </c>
      <c r="M806" s="162">
        <f t="shared" si="395"/>
        <v>0</v>
      </c>
      <c r="N806" s="173">
        <f t="shared" si="396"/>
        <v>0</v>
      </c>
      <c r="O806" s="171">
        <f t="shared" si="392"/>
        <v>3.5000000000000004</v>
      </c>
      <c r="P806" s="163">
        <f t="shared" si="393"/>
        <v>426.30000000000007</v>
      </c>
      <c r="Q806" s="178"/>
    </row>
    <row r="807" spans="1:17">
      <c r="A807" s="5">
        <f>IF(C807=0,"",1+MAX(A$9:A806))</f>
        <v>377</v>
      </c>
      <c r="B807" s="53" t="s">
        <v>202</v>
      </c>
      <c r="C807" s="57">
        <f>E796*F796</f>
        <v>870</v>
      </c>
      <c r="D807" s="37">
        <v>0.05</v>
      </c>
      <c r="E807" s="36">
        <f t="shared" si="394"/>
        <v>913.5</v>
      </c>
      <c r="F807" s="32" t="s">
        <v>37</v>
      </c>
      <c r="G807" s="171">
        <v>1.3</v>
      </c>
      <c r="H807" s="163">
        <f t="shared" si="391"/>
        <v>1187.55</v>
      </c>
      <c r="I807" s="162">
        <v>1</v>
      </c>
      <c r="J807" s="163" t="s">
        <v>42</v>
      </c>
      <c r="K807" s="163">
        <v>50</v>
      </c>
      <c r="L807" s="172">
        <v>1.0999999999999999E-2</v>
      </c>
      <c r="M807" s="162">
        <f t="shared" si="395"/>
        <v>10.048499999999999</v>
      </c>
      <c r="N807" s="173">
        <f t="shared" si="396"/>
        <v>502.42499999999995</v>
      </c>
      <c r="O807" s="171">
        <f t="shared" si="392"/>
        <v>1.8499999999999999</v>
      </c>
      <c r="P807" s="163">
        <f t="shared" si="393"/>
        <v>1689.9749999999999</v>
      </c>
      <c r="Q807" s="178"/>
    </row>
    <row r="808" spans="1:17" ht="16.5" thickBot="1">
      <c r="A808" s="5">
        <f>IF(C808=0,"",1+MAX(A$9:A807))</f>
        <v>378</v>
      </c>
      <c r="B808" s="53" t="s">
        <v>63</v>
      </c>
      <c r="C808" s="56">
        <f>E796*4</f>
        <v>232</v>
      </c>
      <c r="D808" s="37">
        <v>0.05</v>
      </c>
      <c r="E808" s="36">
        <f t="shared" si="394"/>
        <v>243.60000000000002</v>
      </c>
      <c r="F808" s="32" t="s">
        <v>38</v>
      </c>
      <c r="G808" s="171">
        <v>0.3</v>
      </c>
      <c r="H808" s="163">
        <f t="shared" si="391"/>
        <v>73.08</v>
      </c>
      <c r="I808" s="162">
        <v>1</v>
      </c>
      <c r="J808" s="163" t="s">
        <v>42</v>
      </c>
      <c r="K808" s="163">
        <v>50</v>
      </c>
      <c r="L808" s="172">
        <v>8.0000000000000002E-3</v>
      </c>
      <c r="M808" s="162">
        <f t="shared" si="395"/>
        <v>1.9488000000000003</v>
      </c>
      <c r="N808" s="173">
        <f t="shared" si="396"/>
        <v>97.440000000000012</v>
      </c>
      <c r="O808" s="171">
        <f t="shared" si="392"/>
        <v>0.7</v>
      </c>
      <c r="P808" s="163">
        <f t="shared" si="393"/>
        <v>170.52</v>
      </c>
      <c r="Q808" s="178"/>
    </row>
    <row r="809" spans="1:17" ht="16.5" thickBot="1">
      <c r="A809" s="154"/>
      <c r="B809" s="155"/>
      <c r="C809" s="156"/>
      <c r="D809" s="157"/>
      <c r="E809" s="157"/>
      <c r="F809" s="158"/>
      <c r="G809" s="158"/>
      <c r="H809" s="158"/>
      <c r="I809" s="158"/>
      <c r="J809" s="159"/>
      <c r="K809" s="159"/>
      <c r="L809" s="160"/>
      <c r="M809" s="159"/>
      <c r="N809" s="157"/>
      <c r="O809" s="159"/>
      <c r="P809" s="159"/>
      <c r="Q809" s="161"/>
    </row>
    <row r="810" spans="1:17">
      <c r="A810" s="121" t="s">
        <v>182</v>
      </c>
      <c r="B810" s="133"/>
      <c r="C810" s="134"/>
      <c r="D810" s="135"/>
      <c r="E810" s="135"/>
      <c r="F810" s="136"/>
      <c r="G810" s="136"/>
      <c r="H810" s="136"/>
      <c r="I810" s="137"/>
      <c r="J810" s="138"/>
      <c r="K810" s="137" t="s">
        <v>6</v>
      </c>
      <c r="L810" s="137"/>
      <c r="M810" s="139"/>
      <c r="N810" s="138"/>
      <c r="O810" s="137"/>
      <c r="P810" s="137"/>
      <c r="Q810" s="140"/>
    </row>
    <row r="811" spans="1:17">
      <c r="A811" s="121" t="s">
        <v>183</v>
      </c>
      <c r="B811" s="141"/>
      <c r="C811" s="142"/>
      <c r="D811" s="135"/>
      <c r="E811" s="135"/>
      <c r="F811" s="136"/>
      <c r="G811" s="136"/>
      <c r="H811" s="136"/>
      <c r="I811" s="143"/>
      <c r="J811" s="138"/>
      <c r="K811" s="144" t="s">
        <v>7</v>
      </c>
      <c r="L811" s="145"/>
      <c r="M811" s="139"/>
      <c r="N811" s="138"/>
      <c r="O811" s="144"/>
      <c r="P811" s="145"/>
      <c r="Q811" s="140"/>
    </row>
    <row r="812" spans="1:17">
      <c r="A812" s="122"/>
      <c r="B812" s="133"/>
      <c r="C812" s="134"/>
      <c r="D812" s="135"/>
      <c r="E812" s="135"/>
      <c r="F812" s="136"/>
      <c r="G812" s="136"/>
      <c r="H812" s="136"/>
      <c r="I812" s="143"/>
      <c r="J812" s="138"/>
      <c r="K812" s="144" t="s">
        <v>8</v>
      </c>
      <c r="L812" s="144"/>
      <c r="M812" s="139"/>
      <c r="N812" s="138"/>
      <c r="O812" s="144"/>
      <c r="P812" s="144"/>
      <c r="Q812" s="140"/>
    </row>
    <row r="813" spans="1:17">
      <c r="A813" s="123" t="s">
        <v>205</v>
      </c>
      <c r="B813" s="146"/>
      <c r="C813" s="147"/>
      <c r="D813" s="135"/>
      <c r="E813" s="135"/>
      <c r="F813" s="136"/>
      <c r="G813" s="136"/>
      <c r="H813" s="136"/>
      <c r="I813" s="139"/>
      <c r="J813" s="138"/>
      <c r="K813" s="144" t="s">
        <v>9</v>
      </c>
      <c r="L813" s="144"/>
      <c r="M813" s="139"/>
      <c r="N813" s="138"/>
      <c r="O813" s="144"/>
      <c r="P813" s="144"/>
      <c r="Q813" s="140"/>
    </row>
    <row r="814" spans="1:17" ht="16.5" thickBot="1">
      <c r="A814" s="124"/>
      <c r="B814" s="125"/>
      <c r="C814" s="126"/>
      <c r="D814" s="127"/>
      <c r="E814" s="127"/>
      <c r="F814" s="128"/>
      <c r="G814" s="128"/>
      <c r="H814" s="128"/>
      <c r="I814" s="128"/>
      <c r="J814" s="130"/>
      <c r="K814" s="131" t="s">
        <v>0</v>
      </c>
      <c r="L814" s="132">
        <f ca="1">TODAY()</f>
        <v>46151</v>
      </c>
      <c r="M814" s="129"/>
      <c r="N814" s="130"/>
      <c r="O814" s="131"/>
      <c r="P814" s="132"/>
      <c r="Q814" s="148"/>
    </row>
    <row r="815" spans="1:17" ht="36.75" thickBot="1">
      <c r="A815" s="149" t="s">
        <v>10</v>
      </c>
      <c r="B815" s="150" t="s">
        <v>1</v>
      </c>
      <c r="C815" s="151" t="s">
        <v>11</v>
      </c>
      <c r="D815" s="151" t="s">
        <v>12</v>
      </c>
      <c r="E815" s="150" t="s">
        <v>13</v>
      </c>
      <c r="F815" s="151" t="s">
        <v>14</v>
      </c>
      <c r="G815" s="151" t="s">
        <v>24</v>
      </c>
      <c r="H815" s="150" t="s">
        <v>2</v>
      </c>
      <c r="I815" s="150" t="s">
        <v>41</v>
      </c>
      <c r="J815" s="150" t="s">
        <v>40</v>
      </c>
      <c r="K815" s="150" t="s">
        <v>34</v>
      </c>
      <c r="L815" s="152" t="s">
        <v>35</v>
      </c>
      <c r="M815" s="150" t="s">
        <v>36</v>
      </c>
      <c r="N815" s="150" t="s">
        <v>3</v>
      </c>
      <c r="O815" s="151" t="s">
        <v>15</v>
      </c>
      <c r="P815" s="151" t="s">
        <v>4</v>
      </c>
      <c r="Q815" s="153" t="s">
        <v>16</v>
      </c>
    </row>
    <row r="816" spans="1:17" ht="16.5" thickBot="1">
      <c r="A816" s="109"/>
      <c r="B816" s="110" t="s">
        <v>17</v>
      </c>
      <c r="C816" s="111"/>
      <c r="D816" s="111"/>
      <c r="E816" s="111"/>
      <c r="F816" s="111"/>
      <c r="G816" s="111"/>
      <c r="H816" s="111"/>
      <c r="I816" s="111"/>
      <c r="J816" s="111"/>
      <c r="K816" s="111"/>
      <c r="L816" s="111"/>
      <c r="M816" s="111"/>
      <c r="N816" s="111"/>
      <c r="O816" s="111"/>
      <c r="P816" s="111"/>
      <c r="Q816" s="112"/>
    </row>
    <row r="817" spans="1:17">
      <c r="A817" s="5" t="str">
        <f>IF(C817=0,"",1+MAX(A$9:A808))</f>
        <v/>
      </c>
      <c r="B817" s="41" t="s">
        <v>201</v>
      </c>
      <c r="C817" s="32"/>
      <c r="D817" s="32"/>
      <c r="E817" s="42">
        <v>53</v>
      </c>
      <c r="F817" s="42">
        <v>15</v>
      </c>
      <c r="G817" s="171"/>
      <c r="H817" s="163"/>
      <c r="I817" s="162"/>
      <c r="J817" s="163"/>
      <c r="K817" s="163"/>
      <c r="L817" s="172"/>
      <c r="M817" s="162"/>
      <c r="N817" s="173"/>
      <c r="O817" s="171"/>
      <c r="P817" s="163"/>
      <c r="Q817" s="178"/>
    </row>
    <row r="818" spans="1:17">
      <c r="A818" s="5">
        <f>IF(C818=0,"",1+MAX(A$9:A817))</f>
        <v>379</v>
      </c>
      <c r="B818" s="53" t="s">
        <v>160</v>
      </c>
      <c r="C818" s="35">
        <f>E817*F817*2</f>
        <v>1590</v>
      </c>
      <c r="D818" s="37">
        <v>0.05</v>
      </c>
      <c r="E818" s="36">
        <f>C818*(1+D818)</f>
        <v>1669.5</v>
      </c>
      <c r="F818" s="32" t="s">
        <v>37</v>
      </c>
      <c r="G818" s="171">
        <v>0.56999999999999995</v>
      </c>
      <c r="H818" s="163">
        <f>G818*E818</f>
        <v>951.6149999999999</v>
      </c>
      <c r="I818" s="162">
        <v>2</v>
      </c>
      <c r="J818" s="163" t="s">
        <v>51</v>
      </c>
      <c r="K818" s="163">
        <v>50</v>
      </c>
      <c r="L818" s="172">
        <v>1.4E-2</v>
      </c>
      <c r="M818" s="162">
        <f>L818*E818</f>
        <v>23.373000000000001</v>
      </c>
      <c r="N818" s="173">
        <f>M818*K818</f>
        <v>1168.6500000000001</v>
      </c>
      <c r="O818" s="171">
        <f>(H818+N818)/E818</f>
        <v>1.27</v>
      </c>
      <c r="P818" s="163">
        <f>O818*E818</f>
        <v>2120.2649999999999</v>
      </c>
      <c r="Q818" s="178"/>
    </row>
    <row r="819" spans="1:17">
      <c r="A819" s="5" t="str">
        <f>IF(C819=0,"",1+MAX(A$9:A818))</f>
        <v/>
      </c>
      <c r="B819" s="54" t="s">
        <v>52</v>
      </c>
      <c r="C819" s="55"/>
      <c r="D819" s="55"/>
      <c r="E819" s="36">
        <f>ROUNDUP(E818/32,0)</f>
        <v>53</v>
      </c>
      <c r="F819" s="32" t="s">
        <v>53</v>
      </c>
      <c r="G819" s="171"/>
      <c r="H819" s="163"/>
      <c r="I819" s="162"/>
      <c r="J819" s="163"/>
      <c r="K819" s="163"/>
      <c r="L819" s="172"/>
      <c r="M819" s="162"/>
      <c r="N819" s="173"/>
      <c r="O819" s="171"/>
      <c r="P819" s="163"/>
      <c r="Q819" s="178"/>
    </row>
    <row r="820" spans="1:17" ht="16.5" customHeight="1">
      <c r="A820" s="5" t="str">
        <f>IF(C820=0,"",1+MAX(A$9:A819))</f>
        <v/>
      </c>
      <c r="B820" s="54" t="s">
        <v>54</v>
      </c>
      <c r="C820" s="55"/>
      <c r="D820" s="55"/>
      <c r="E820" s="36">
        <f>ROUNDUP(E819*24/500,0)</f>
        <v>3</v>
      </c>
      <c r="F820" s="32" t="s">
        <v>55</v>
      </c>
      <c r="G820" s="171">
        <v>4.5</v>
      </c>
      <c r="H820" s="163">
        <f t="shared" ref="H820:H830" si="397">G820*E820</f>
        <v>13.5</v>
      </c>
      <c r="I820" s="162"/>
      <c r="J820" s="163"/>
      <c r="K820" s="163"/>
      <c r="L820" s="172"/>
      <c r="M820" s="162"/>
      <c r="N820" s="173"/>
      <c r="O820" s="171">
        <f t="shared" ref="O820:O830" si="398">(H820+N820)/E820</f>
        <v>4.5</v>
      </c>
      <c r="P820" s="163">
        <f t="shared" ref="P820:P830" si="399">O820*E820</f>
        <v>13.5</v>
      </c>
      <c r="Q820" s="178"/>
    </row>
    <row r="821" spans="1:17">
      <c r="A821" s="5" t="str">
        <f>IF(C821=0,"",1+MAX(A$9:A820))</f>
        <v/>
      </c>
      <c r="B821" s="54" t="s">
        <v>56</v>
      </c>
      <c r="C821" s="55"/>
      <c r="D821" s="55"/>
      <c r="E821" s="36">
        <f>ROUNDUP(E818/200,0)</f>
        <v>9</v>
      </c>
      <c r="F821" s="32" t="s">
        <v>57</v>
      </c>
      <c r="G821" s="171">
        <v>9.8000000000000007</v>
      </c>
      <c r="H821" s="163">
        <f t="shared" si="397"/>
        <v>88.2</v>
      </c>
      <c r="I821" s="162"/>
      <c r="J821" s="163"/>
      <c r="K821" s="163"/>
      <c r="L821" s="172"/>
      <c r="M821" s="162"/>
      <c r="N821" s="173"/>
      <c r="O821" s="171">
        <f t="shared" si="398"/>
        <v>9.8000000000000007</v>
      </c>
      <c r="P821" s="163">
        <f t="shared" si="399"/>
        <v>88.2</v>
      </c>
      <c r="Q821" s="178"/>
    </row>
    <row r="822" spans="1:17">
      <c r="A822" s="5" t="str">
        <f>IF(C822=0,"",1+MAX(A$9:A821))</f>
        <v/>
      </c>
      <c r="B822" s="54" t="s">
        <v>58</v>
      </c>
      <c r="C822" s="55"/>
      <c r="D822" s="55"/>
      <c r="E822" s="36">
        <f>ROUNDUP(E818*5.25/1000,0)</f>
        <v>9</v>
      </c>
      <c r="F822" s="32" t="s">
        <v>59</v>
      </c>
      <c r="G822" s="171">
        <v>4.8</v>
      </c>
      <c r="H822" s="163">
        <f t="shared" si="397"/>
        <v>43.199999999999996</v>
      </c>
      <c r="I822" s="162"/>
      <c r="J822" s="163"/>
      <c r="K822" s="163"/>
      <c r="L822" s="172"/>
      <c r="M822" s="162"/>
      <c r="N822" s="173"/>
      <c r="O822" s="171">
        <f t="shared" si="398"/>
        <v>4.8</v>
      </c>
      <c r="P822" s="163">
        <f t="shared" si="399"/>
        <v>43.199999999999996</v>
      </c>
      <c r="Q822" s="178"/>
    </row>
    <row r="823" spans="1:17">
      <c r="A823" s="5">
        <f>IF(C823=0,"",1+MAX(A$9:A822))</f>
        <v>380</v>
      </c>
      <c r="B823" s="54" t="s">
        <v>60</v>
      </c>
      <c r="C823" s="56">
        <f>E817*F817*2</f>
        <v>1590</v>
      </c>
      <c r="D823" s="37">
        <v>0.05</v>
      </c>
      <c r="E823" s="36">
        <f>C823*(1+D823)</f>
        <v>1669.5</v>
      </c>
      <c r="F823" s="32" t="s">
        <v>37</v>
      </c>
      <c r="G823" s="171">
        <v>0</v>
      </c>
      <c r="H823" s="163">
        <f t="shared" si="397"/>
        <v>0</v>
      </c>
      <c r="I823" s="162">
        <v>1</v>
      </c>
      <c r="J823" s="163" t="s">
        <v>42</v>
      </c>
      <c r="K823" s="163">
        <v>50</v>
      </c>
      <c r="L823" s="172">
        <v>2.1000000000000001E-2</v>
      </c>
      <c r="M823" s="162">
        <f t="shared" ref="M823:M830" si="400">L823*E823</f>
        <v>35.0595</v>
      </c>
      <c r="N823" s="173">
        <f t="shared" ref="N823:N830" si="401">M823*K823</f>
        <v>1752.9749999999999</v>
      </c>
      <c r="O823" s="171">
        <f t="shared" si="398"/>
        <v>1.05</v>
      </c>
      <c r="P823" s="163">
        <f t="shared" si="399"/>
        <v>1752.9750000000001</v>
      </c>
      <c r="Q823" s="178"/>
    </row>
    <row r="824" spans="1:17">
      <c r="A824" s="5">
        <f>IF(C824=0,"",1+MAX(A$9:A823))</f>
        <v>381</v>
      </c>
      <c r="B824" s="58" t="s">
        <v>212</v>
      </c>
      <c r="C824" s="56">
        <f>ROUNDUP(E817/1.33+1,0)</f>
        <v>41</v>
      </c>
      <c r="D824" s="37">
        <v>0.05</v>
      </c>
      <c r="E824" s="36">
        <f>C824*(1+D824)</f>
        <v>43.050000000000004</v>
      </c>
      <c r="F824" s="32" t="s">
        <v>43</v>
      </c>
      <c r="G824" s="171">
        <f>4.2*F817</f>
        <v>63</v>
      </c>
      <c r="H824" s="163">
        <f t="shared" si="397"/>
        <v>2712.15</v>
      </c>
      <c r="I824" s="162">
        <v>1</v>
      </c>
      <c r="J824" s="163" t="s">
        <v>42</v>
      </c>
      <c r="K824" s="163">
        <v>50</v>
      </c>
      <c r="L824" s="172">
        <v>0.23</v>
      </c>
      <c r="M824" s="162">
        <f t="shared" si="400"/>
        <v>9.9015000000000022</v>
      </c>
      <c r="N824" s="173">
        <f t="shared" si="401"/>
        <v>495.0750000000001</v>
      </c>
      <c r="O824" s="171">
        <f t="shared" si="398"/>
        <v>74.5</v>
      </c>
      <c r="P824" s="163">
        <f t="shared" si="399"/>
        <v>3207.2250000000004</v>
      </c>
      <c r="Q824" s="178"/>
    </row>
    <row r="825" spans="1:17">
      <c r="A825" s="5">
        <f>IF(C825=0,"",1+MAX(A$9:A824))</f>
        <v>382</v>
      </c>
      <c r="B825" s="58" t="s">
        <v>185</v>
      </c>
      <c r="C825" s="56">
        <f>E817*2</f>
        <v>106</v>
      </c>
      <c r="D825" s="37">
        <v>0.05</v>
      </c>
      <c r="E825" s="36">
        <f>C825*(1+D825)</f>
        <v>111.30000000000001</v>
      </c>
      <c r="F825" s="32" t="s">
        <v>38</v>
      </c>
      <c r="G825" s="171">
        <v>4.2</v>
      </c>
      <c r="H825" s="163">
        <f t="shared" si="397"/>
        <v>467.46000000000009</v>
      </c>
      <c r="I825" s="162">
        <v>1</v>
      </c>
      <c r="J825" s="163" t="s">
        <v>42</v>
      </c>
      <c r="K825" s="163">
        <v>50</v>
      </c>
      <c r="L825" s="172">
        <v>0</v>
      </c>
      <c r="M825" s="162">
        <f t="shared" si="400"/>
        <v>0</v>
      </c>
      <c r="N825" s="173">
        <f t="shared" si="401"/>
        <v>0</v>
      </c>
      <c r="O825" s="171">
        <f t="shared" si="398"/>
        <v>4.2</v>
      </c>
      <c r="P825" s="163">
        <f t="shared" si="399"/>
        <v>467.46000000000009</v>
      </c>
      <c r="Q825" s="178"/>
    </row>
    <row r="826" spans="1:17">
      <c r="A826" s="5">
        <f>IF(C826=0,"",1+MAX(A$9:A825))</f>
        <v>383</v>
      </c>
      <c r="B826" s="53" t="s">
        <v>211</v>
      </c>
      <c r="C826" s="56">
        <f>ROUNDUP(E817/1.33+1,0)</f>
        <v>41</v>
      </c>
      <c r="D826" s="37">
        <v>0.05</v>
      </c>
      <c r="E826" s="36">
        <f>C826*(1+D826)</f>
        <v>43.050000000000004</v>
      </c>
      <c r="F826" s="32" t="s">
        <v>43</v>
      </c>
      <c r="G826" s="171">
        <f>1.9*F817</f>
        <v>28.5</v>
      </c>
      <c r="H826" s="163">
        <f t="shared" si="397"/>
        <v>1226.9250000000002</v>
      </c>
      <c r="I826" s="162">
        <v>1</v>
      </c>
      <c r="J826" s="163" t="s">
        <v>42</v>
      </c>
      <c r="K826" s="163">
        <v>50</v>
      </c>
      <c r="L826" s="172">
        <v>0.23</v>
      </c>
      <c r="M826" s="162">
        <f t="shared" si="400"/>
        <v>9.9015000000000022</v>
      </c>
      <c r="N826" s="173">
        <f t="shared" si="401"/>
        <v>495.0750000000001</v>
      </c>
      <c r="O826" s="171">
        <f t="shared" si="398"/>
        <v>40</v>
      </c>
      <c r="P826" s="163">
        <f t="shared" si="399"/>
        <v>1722.0000000000002</v>
      </c>
      <c r="Q826" s="178"/>
    </row>
    <row r="827" spans="1:17">
      <c r="A827" s="5">
        <f>IF(C827=0,"",1+MAX(A$9:A826))</f>
        <v>384</v>
      </c>
      <c r="B827" s="53" t="s">
        <v>187</v>
      </c>
      <c r="C827" s="56">
        <f>E817*2</f>
        <v>106</v>
      </c>
      <c r="D827" s="37">
        <v>0.05</v>
      </c>
      <c r="E827" s="36">
        <f t="shared" ref="E827:E830" si="402">C827*(1+D827)</f>
        <v>111.30000000000001</v>
      </c>
      <c r="F827" s="32" t="s">
        <v>38</v>
      </c>
      <c r="G827" s="171">
        <v>1.9</v>
      </c>
      <c r="H827" s="163">
        <f t="shared" si="397"/>
        <v>211.47</v>
      </c>
      <c r="I827" s="162">
        <v>1</v>
      </c>
      <c r="J827" s="163" t="s">
        <v>42</v>
      </c>
      <c r="K827" s="163">
        <v>50</v>
      </c>
      <c r="L827" s="172">
        <v>0</v>
      </c>
      <c r="M827" s="162">
        <f t="shared" si="400"/>
        <v>0</v>
      </c>
      <c r="N827" s="173">
        <f t="shared" si="401"/>
        <v>0</v>
      </c>
      <c r="O827" s="171">
        <f t="shared" si="398"/>
        <v>1.8999999999999997</v>
      </c>
      <c r="P827" s="163">
        <f t="shared" si="399"/>
        <v>211.47</v>
      </c>
      <c r="Q827" s="178"/>
    </row>
    <row r="828" spans="1:17">
      <c r="A828" s="5">
        <f>IF(C828=0,"",1+MAX(A$9:A827))</f>
        <v>385</v>
      </c>
      <c r="B828" s="53" t="s">
        <v>189</v>
      </c>
      <c r="C828" s="56">
        <f>E817*F817</f>
        <v>795</v>
      </c>
      <c r="D828" s="37">
        <v>0.05</v>
      </c>
      <c r="E828" s="36">
        <f t="shared" si="402"/>
        <v>834.75</v>
      </c>
      <c r="F828" s="32" t="s">
        <v>37</v>
      </c>
      <c r="G828" s="171">
        <v>1.2</v>
      </c>
      <c r="H828" s="163">
        <f t="shared" si="397"/>
        <v>1001.6999999999999</v>
      </c>
      <c r="I828" s="162">
        <v>1</v>
      </c>
      <c r="J828" s="163" t="s">
        <v>42</v>
      </c>
      <c r="K828" s="163">
        <v>50</v>
      </c>
      <c r="L828" s="172">
        <v>1.0999999999999999E-2</v>
      </c>
      <c r="M828" s="162">
        <f t="shared" si="400"/>
        <v>9.1822499999999998</v>
      </c>
      <c r="N828" s="173">
        <f t="shared" si="401"/>
        <v>459.11250000000001</v>
      </c>
      <c r="O828" s="171">
        <f t="shared" si="398"/>
        <v>1.75</v>
      </c>
      <c r="P828" s="163">
        <f t="shared" si="399"/>
        <v>1460.8125</v>
      </c>
      <c r="Q828" s="178"/>
    </row>
    <row r="829" spans="1:17">
      <c r="A829" s="5">
        <f>IF(C829=0,"",1+MAX(A$9:A828))</f>
        <v>386</v>
      </c>
      <c r="B829" s="53" t="s">
        <v>188</v>
      </c>
      <c r="C829" s="56">
        <f>E817*F817</f>
        <v>795</v>
      </c>
      <c r="D829" s="37">
        <v>0.05</v>
      </c>
      <c r="E829" s="36">
        <f t="shared" si="402"/>
        <v>834.75</v>
      </c>
      <c r="F829" s="32" t="s">
        <v>37</v>
      </c>
      <c r="G829" s="171">
        <v>0.71</v>
      </c>
      <c r="H829" s="163">
        <f t="shared" si="397"/>
        <v>592.67250000000001</v>
      </c>
      <c r="I829" s="162">
        <v>1</v>
      </c>
      <c r="J829" s="163" t="s">
        <v>42</v>
      </c>
      <c r="K829" s="163">
        <v>50</v>
      </c>
      <c r="L829" s="172">
        <v>1.0999999999999999E-2</v>
      </c>
      <c r="M829" s="162">
        <f t="shared" si="400"/>
        <v>9.1822499999999998</v>
      </c>
      <c r="N829" s="173">
        <f t="shared" si="401"/>
        <v>459.11250000000001</v>
      </c>
      <c r="O829" s="171">
        <f t="shared" si="398"/>
        <v>1.26</v>
      </c>
      <c r="P829" s="163">
        <f t="shared" si="399"/>
        <v>1051.7850000000001</v>
      </c>
      <c r="Q829" s="178"/>
    </row>
    <row r="830" spans="1:17">
      <c r="A830" s="5">
        <f>IF(C830=0,"",1+MAX(A$9:A829))</f>
        <v>387</v>
      </c>
      <c r="B830" s="53" t="s">
        <v>63</v>
      </c>
      <c r="C830" s="56">
        <f>E817*4</f>
        <v>212</v>
      </c>
      <c r="D830" s="37">
        <v>0.05</v>
      </c>
      <c r="E830" s="36">
        <f t="shared" si="402"/>
        <v>222.60000000000002</v>
      </c>
      <c r="F830" s="32" t="s">
        <v>38</v>
      </c>
      <c r="G830" s="171">
        <v>0.3</v>
      </c>
      <c r="H830" s="163">
        <f t="shared" si="397"/>
        <v>66.78</v>
      </c>
      <c r="I830" s="162">
        <v>1</v>
      </c>
      <c r="J830" s="163" t="s">
        <v>42</v>
      </c>
      <c r="K830" s="163">
        <v>50</v>
      </c>
      <c r="L830" s="172">
        <v>8.0000000000000002E-3</v>
      </c>
      <c r="M830" s="162">
        <f t="shared" si="400"/>
        <v>1.7808000000000002</v>
      </c>
      <c r="N830" s="173">
        <f t="shared" si="401"/>
        <v>89.04</v>
      </c>
      <c r="O830" s="171">
        <f t="shared" si="398"/>
        <v>0.69999999999999984</v>
      </c>
      <c r="P830" s="163">
        <f t="shared" si="399"/>
        <v>155.82</v>
      </c>
      <c r="Q830" s="178"/>
    </row>
    <row r="831" spans="1:17">
      <c r="A831" s="5" t="str">
        <f>IF(C831=0,"",1+MAX(A$9:A830))</f>
        <v/>
      </c>
      <c r="B831" s="41" t="s">
        <v>142</v>
      </c>
      <c r="C831" s="32"/>
      <c r="D831" s="32"/>
      <c r="E831" s="42">
        <v>50</v>
      </c>
      <c r="F831" s="42">
        <v>15</v>
      </c>
      <c r="G831" s="171"/>
      <c r="H831" s="163"/>
      <c r="I831" s="162"/>
      <c r="J831" s="163"/>
      <c r="K831" s="163"/>
      <c r="L831" s="172"/>
      <c r="M831" s="162"/>
      <c r="N831" s="173"/>
      <c r="O831" s="171"/>
      <c r="P831" s="163"/>
      <c r="Q831" s="178"/>
    </row>
    <row r="832" spans="1:17">
      <c r="A832" s="5">
        <f>IF(C832=0,"",1+MAX(A$9:A831))</f>
        <v>388</v>
      </c>
      <c r="B832" s="53" t="s">
        <v>170</v>
      </c>
      <c r="C832" s="35">
        <f>E831*F831*4</f>
        <v>3000</v>
      </c>
      <c r="D832" s="37">
        <v>0.05</v>
      </c>
      <c r="E832" s="36">
        <f>C832*(1+D832)</f>
        <v>3150</v>
      </c>
      <c r="F832" s="32" t="s">
        <v>37</v>
      </c>
      <c r="G832" s="171">
        <v>0.56000000000000005</v>
      </c>
      <c r="H832" s="163">
        <f>G832*E832</f>
        <v>1764.0000000000002</v>
      </c>
      <c r="I832" s="162">
        <v>2</v>
      </c>
      <c r="J832" s="163" t="s">
        <v>51</v>
      </c>
      <c r="K832" s="163">
        <v>50</v>
      </c>
      <c r="L832" s="172">
        <v>1.4E-2</v>
      </c>
      <c r="M832" s="162">
        <f>L832*E832</f>
        <v>44.1</v>
      </c>
      <c r="N832" s="173">
        <f>M832*K832</f>
        <v>2205</v>
      </c>
      <c r="O832" s="171">
        <f>(H832+N832)/E832</f>
        <v>1.26</v>
      </c>
      <c r="P832" s="163">
        <f>O832*E832</f>
        <v>3969</v>
      </c>
      <c r="Q832" s="178"/>
    </row>
    <row r="833" spans="1:17">
      <c r="A833" s="5" t="str">
        <f>IF(C833=0,"",1+MAX(A$9:A832))</f>
        <v/>
      </c>
      <c r="B833" s="54" t="s">
        <v>52</v>
      </c>
      <c r="C833" s="55"/>
      <c r="D833" s="55"/>
      <c r="E833" s="36">
        <f>ROUNDUP(E832/32,0)</f>
        <v>99</v>
      </c>
      <c r="F833" s="32" t="s">
        <v>53</v>
      </c>
      <c r="G833" s="163"/>
      <c r="H833" s="163"/>
      <c r="I833" s="162"/>
      <c r="J833" s="163"/>
      <c r="K833" s="163"/>
      <c r="L833" s="172"/>
      <c r="M833" s="162"/>
      <c r="N833" s="173"/>
      <c r="O833" s="171"/>
      <c r="P833" s="163"/>
      <c r="Q833" s="178"/>
    </row>
    <row r="834" spans="1:17" ht="16.5" customHeight="1">
      <c r="A834" s="5" t="str">
        <f>IF(C834=0,"",1+MAX(A$9:A833))</f>
        <v/>
      </c>
      <c r="B834" s="54" t="s">
        <v>54</v>
      </c>
      <c r="C834" s="55"/>
      <c r="D834" s="55"/>
      <c r="E834" s="36">
        <f>ROUNDUP(E833*24/500,0)</f>
        <v>5</v>
      </c>
      <c r="F834" s="32" t="s">
        <v>55</v>
      </c>
      <c r="G834" s="171">
        <v>4.5</v>
      </c>
      <c r="H834" s="163">
        <f t="shared" ref="H834:H841" si="403">G834*E834</f>
        <v>22.5</v>
      </c>
      <c r="I834" s="162"/>
      <c r="J834" s="163"/>
      <c r="K834" s="163"/>
      <c r="L834" s="172"/>
      <c r="M834" s="162"/>
      <c r="N834" s="173"/>
      <c r="O834" s="171">
        <f t="shared" ref="O834:O841" si="404">(H834+N834)/E834</f>
        <v>4.5</v>
      </c>
      <c r="P834" s="163">
        <f t="shared" ref="P834:P841" si="405">O834*E834</f>
        <v>22.5</v>
      </c>
      <c r="Q834" s="178"/>
    </row>
    <row r="835" spans="1:17" ht="15" customHeight="1">
      <c r="A835" s="5" t="str">
        <f>IF(C835=0,"",1+MAX(A$9:A834))</f>
        <v/>
      </c>
      <c r="B835" s="54" t="s">
        <v>56</v>
      </c>
      <c r="C835" s="55"/>
      <c r="D835" s="55"/>
      <c r="E835" s="36">
        <f>ROUNDUP(E832/200,0)</f>
        <v>16</v>
      </c>
      <c r="F835" s="32" t="s">
        <v>57</v>
      </c>
      <c r="G835" s="171">
        <v>9.8000000000000007</v>
      </c>
      <c r="H835" s="163">
        <f t="shared" si="403"/>
        <v>156.80000000000001</v>
      </c>
      <c r="I835" s="162"/>
      <c r="J835" s="163"/>
      <c r="K835" s="163"/>
      <c r="L835" s="172"/>
      <c r="M835" s="162"/>
      <c r="N835" s="173"/>
      <c r="O835" s="171">
        <f t="shared" si="404"/>
        <v>9.8000000000000007</v>
      </c>
      <c r="P835" s="163">
        <f t="shared" si="405"/>
        <v>156.80000000000001</v>
      </c>
      <c r="Q835" s="178"/>
    </row>
    <row r="836" spans="1:17">
      <c r="A836" s="5" t="str">
        <f>IF(C836=0,"",1+MAX(A$9:A835))</f>
        <v/>
      </c>
      <c r="B836" s="54" t="s">
        <v>58</v>
      </c>
      <c r="C836" s="55"/>
      <c r="D836" s="55"/>
      <c r="E836" s="36">
        <f>ROUNDUP(E832*5.25/1000,0)</f>
        <v>17</v>
      </c>
      <c r="F836" s="32" t="s">
        <v>59</v>
      </c>
      <c r="G836" s="171">
        <v>4.8</v>
      </c>
      <c r="H836" s="163">
        <f t="shared" si="403"/>
        <v>81.599999999999994</v>
      </c>
      <c r="I836" s="162"/>
      <c r="J836" s="163"/>
      <c r="K836" s="163"/>
      <c r="L836" s="172"/>
      <c r="M836" s="162"/>
      <c r="N836" s="173"/>
      <c r="O836" s="171">
        <f t="shared" si="404"/>
        <v>4.8</v>
      </c>
      <c r="P836" s="163">
        <f t="shared" si="405"/>
        <v>81.599999999999994</v>
      </c>
      <c r="Q836" s="178"/>
    </row>
    <row r="837" spans="1:17">
      <c r="A837" s="5">
        <f>IF(C837=0,"",1+MAX(A$9:A836))</f>
        <v>389</v>
      </c>
      <c r="B837" s="54" t="s">
        <v>60</v>
      </c>
      <c r="C837" s="56">
        <f>E831*F831*2</f>
        <v>1500</v>
      </c>
      <c r="D837" s="37">
        <v>0.05</v>
      </c>
      <c r="E837" s="36">
        <f t="shared" ref="E837:E841" si="406">C837*(1+D837)</f>
        <v>1575</v>
      </c>
      <c r="F837" s="32" t="s">
        <v>37</v>
      </c>
      <c r="G837" s="171">
        <v>0</v>
      </c>
      <c r="H837" s="163">
        <f t="shared" si="403"/>
        <v>0</v>
      </c>
      <c r="I837" s="162">
        <v>1</v>
      </c>
      <c r="J837" s="163" t="s">
        <v>42</v>
      </c>
      <c r="K837" s="163">
        <v>50</v>
      </c>
      <c r="L837" s="172">
        <v>2.1000000000000001E-2</v>
      </c>
      <c r="M837" s="162">
        <f t="shared" ref="M837:M841" si="407">L837*E837</f>
        <v>33.075000000000003</v>
      </c>
      <c r="N837" s="173">
        <f t="shared" ref="N837:N841" si="408">M837*K837</f>
        <v>1653.7500000000002</v>
      </c>
      <c r="O837" s="171">
        <f t="shared" si="404"/>
        <v>1.05</v>
      </c>
      <c r="P837" s="163">
        <f t="shared" si="405"/>
        <v>1653.75</v>
      </c>
      <c r="Q837" s="178"/>
    </row>
    <row r="838" spans="1:17">
      <c r="A838" s="5">
        <f>IF(C838=0,"",1+MAX(A$9:A837))</f>
        <v>390</v>
      </c>
      <c r="B838" s="53" t="s">
        <v>207</v>
      </c>
      <c r="C838" s="57">
        <f>ROUNDUP(E831/1.33+1,0)</f>
        <v>39</v>
      </c>
      <c r="D838" s="37">
        <v>0.05</v>
      </c>
      <c r="E838" s="36">
        <f t="shared" si="406"/>
        <v>40.950000000000003</v>
      </c>
      <c r="F838" s="32" t="s">
        <v>43</v>
      </c>
      <c r="G838" s="171">
        <f>F831*3.5</f>
        <v>52.5</v>
      </c>
      <c r="H838" s="163">
        <f t="shared" si="403"/>
        <v>2149.875</v>
      </c>
      <c r="I838" s="162">
        <v>1</v>
      </c>
      <c r="J838" s="163" t="s">
        <v>42</v>
      </c>
      <c r="K838" s="163">
        <v>50</v>
      </c>
      <c r="L838" s="172">
        <v>0.23</v>
      </c>
      <c r="M838" s="162">
        <f t="shared" si="407"/>
        <v>9.4185000000000016</v>
      </c>
      <c r="N838" s="173">
        <f t="shared" si="408"/>
        <v>470.92500000000007</v>
      </c>
      <c r="O838" s="171">
        <f t="shared" si="404"/>
        <v>64</v>
      </c>
      <c r="P838" s="163">
        <f t="shared" si="405"/>
        <v>2620.8000000000002</v>
      </c>
      <c r="Q838" s="178"/>
    </row>
    <row r="839" spans="1:17">
      <c r="A839" s="5">
        <f>IF(C839=0,"",1+MAX(A$9:A838))</f>
        <v>391</v>
      </c>
      <c r="B839" s="53" t="s">
        <v>68</v>
      </c>
      <c r="C839" s="57">
        <f>E831*2</f>
        <v>100</v>
      </c>
      <c r="D839" s="37">
        <v>0.05</v>
      </c>
      <c r="E839" s="36">
        <f t="shared" si="406"/>
        <v>105</v>
      </c>
      <c r="F839" s="32" t="s">
        <v>38</v>
      </c>
      <c r="G839" s="171">
        <v>3.5</v>
      </c>
      <c r="H839" s="163">
        <f t="shared" si="403"/>
        <v>367.5</v>
      </c>
      <c r="I839" s="162">
        <v>1</v>
      </c>
      <c r="J839" s="163" t="s">
        <v>42</v>
      </c>
      <c r="K839" s="163">
        <v>50</v>
      </c>
      <c r="L839" s="172">
        <v>0</v>
      </c>
      <c r="M839" s="162">
        <f t="shared" si="407"/>
        <v>0</v>
      </c>
      <c r="N839" s="173">
        <f t="shared" si="408"/>
        <v>0</v>
      </c>
      <c r="O839" s="171">
        <f t="shared" si="404"/>
        <v>3.5</v>
      </c>
      <c r="P839" s="163">
        <f t="shared" si="405"/>
        <v>367.5</v>
      </c>
      <c r="Q839" s="178"/>
    </row>
    <row r="840" spans="1:17">
      <c r="A840" s="5">
        <f>IF(C840=0,"",1+MAX(A$9:A839))</f>
        <v>392</v>
      </c>
      <c r="B840" s="53" t="s">
        <v>202</v>
      </c>
      <c r="C840" s="57">
        <f>E831*F831</f>
        <v>750</v>
      </c>
      <c r="D840" s="37">
        <v>0.05</v>
      </c>
      <c r="E840" s="36">
        <f t="shared" si="406"/>
        <v>787.5</v>
      </c>
      <c r="F840" s="32" t="s">
        <v>37</v>
      </c>
      <c r="G840" s="171">
        <v>1.3</v>
      </c>
      <c r="H840" s="163">
        <f t="shared" si="403"/>
        <v>1023.75</v>
      </c>
      <c r="I840" s="162">
        <v>1</v>
      </c>
      <c r="J840" s="163" t="s">
        <v>42</v>
      </c>
      <c r="K840" s="163">
        <v>50</v>
      </c>
      <c r="L840" s="172">
        <v>1.0999999999999999E-2</v>
      </c>
      <c r="M840" s="162">
        <f t="shared" si="407"/>
        <v>8.6624999999999996</v>
      </c>
      <c r="N840" s="173">
        <f t="shared" si="408"/>
        <v>433.125</v>
      </c>
      <c r="O840" s="171">
        <f t="shared" si="404"/>
        <v>1.85</v>
      </c>
      <c r="P840" s="163">
        <f t="shared" si="405"/>
        <v>1456.875</v>
      </c>
      <c r="Q840" s="178"/>
    </row>
    <row r="841" spans="1:17">
      <c r="A841" s="5">
        <f>IF(C841=0,"",1+MAX(A$9:A840))</f>
        <v>393</v>
      </c>
      <c r="B841" s="53" t="s">
        <v>63</v>
      </c>
      <c r="C841" s="56">
        <f>E831*4</f>
        <v>200</v>
      </c>
      <c r="D841" s="37">
        <v>0.05</v>
      </c>
      <c r="E841" s="36">
        <f t="shared" si="406"/>
        <v>210</v>
      </c>
      <c r="F841" s="32" t="s">
        <v>38</v>
      </c>
      <c r="G841" s="171">
        <v>0.3</v>
      </c>
      <c r="H841" s="163">
        <f t="shared" si="403"/>
        <v>63</v>
      </c>
      <c r="I841" s="162">
        <v>1</v>
      </c>
      <c r="J841" s="163" t="s">
        <v>42</v>
      </c>
      <c r="K841" s="163">
        <v>50</v>
      </c>
      <c r="L841" s="172">
        <v>8.0000000000000002E-3</v>
      </c>
      <c r="M841" s="162">
        <f t="shared" si="407"/>
        <v>1.68</v>
      </c>
      <c r="N841" s="173">
        <f t="shared" si="408"/>
        <v>84</v>
      </c>
      <c r="O841" s="171">
        <f t="shared" si="404"/>
        <v>0.7</v>
      </c>
      <c r="P841" s="163">
        <f t="shared" si="405"/>
        <v>147</v>
      </c>
      <c r="Q841" s="178"/>
    </row>
    <row r="842" spans="1:17">
      <c r="A842" s="5" t="str">
        <f>IF(C842=0,"",1+MAX(A$9:A841))</f>
        <v/>
      </c>
      <c r="B842" s="41" t="s">
        <v>143</v>
      </c>
      <c r="C842" s="32"/>
      <c r="D842" s="32"/>
      <c r="E842" s="42">
        <v>32</v>
      </c>
      <c r="F842" s="42">
        <v>15</v>
      </c>
      <c r="G842" s="171"/>
      <c r="H842" s="163"/>
      <c r="I842" s="162"/>
      <c r="J842" s="163"/>
      <c r="K842" s="163"/>
      <c r="L842" s="172"/>
      <c r="M842" s="162"/>
      <c r="N842" s="173"/>
      <c r="O842" s="171"/>
      <c r="P842" s="163"/>
      <c r="Q842" s="178"/>
    </row>
    <row r="843" spans="1:17">
      <c r="A843" s="5">
        <f>IF(C843=0,"",1+MAX(A$9:A842))</f>
        <v>394</v>
      </c>
      <c r="B843" s="53" t="s">
        <v>64</v>
      </c>
      <c r="C843" s="35">
        <f>E842*F842</f>
        <v>480</v>
      </c>
      <c r="D843" s="37">
        <v>0.05</v>
      </c>
      <c r="E843" s="36">
        <f>C843*(1+D843)</f>
        <v>504</v>
      </c>
      <c r="F843" s="32" t="s">
        <v>37</v>
      </c>
      <c r="G843" s="171">
        <v>0.56999999999999995</v>
      </c>
      <c r="H843" s="163">
        <f>G843*E843</f>
        <v>287.27999999999997</v>
      </c>
      <c r="I843" s="162">
        <v>2</v>
      </c>
      <c r="J843" s="163" t="s">
        <v>51</v>
      </c>
      <c r="K843" s="163">
        <v>50</v>
      </c>
      <c r="L843" s="172">
        <v>1.4E-2</v>
      </c>
      <c r="M843" s="162">
        <f>L843*E843</f>
        <v>7.056</v>
      </c>
      <c r="N843" s="173">
        <f>M843*K843</f>
        <v>352.8</v>
      </c>
      <c r="O843" s="171">
        <f>(H843+N843)/E843</f>
        <v>1.2699999999999998</v>
      </c>
      <c r="P843" s="163">
        <f>O843*E843</f>
        <v>640.07999999999993</v>
      </c>
      <c r="Q843" s="178"/>
    </row>
    <row r="844" spans="1:17">
      <c r="A844" s="5">
        <f>IF(C844=0,"",1+MAX(A$9:A843))</f>
        <v>395</v>
      </c>
      <c r="B844" s="58" t="s">
        <v>65</v>
      </c>
      <c r="C844" s="59">
        <f>E842*F842</f>
        <v>480</v>
      </c>
      <c r="D844" s="37">
        <v>0.05</v>
      </c>
      <c r="E844" s="36">
        <f>C844*(1+D844)</f>
        <v>504</v>
      </c>
      <c r="F844" s="32" t="s">
        <v>37</v>
      </c>
      <c r="G844" s="171">
        <v>0.62</v>
      </c>
      <c r="H844" s="163">
        <f>G844*E844</f>
        <v>312.48</v>
      </c>
      <c r="I844" s="162">
        <v>2</v>
      </c>
      <c r="J844" s="163" t="s">
        <v>51</v>
      </c>
      <c r="K844" s="163">
        <v>50</v>
      </c>
      <c r="L844" s="172">
        <v>1.4E-2</v>
      </c>
      <c r="M844" s="162">
        <f>L844*E844</f>
        <v>7.056</v>
      </c>
      <c r="N844" s="173">
        <f>M844*K844</f>
        <v>352.8</v>
      </c>
      <c r="O844" s="171">
        <f>(H844+N844)/E844</f>
        <v>1.3199999999999998</v>
      </c>
      <c r="P844" s="163">
        <f>O844*E844</f>
        <v>665.28</v>
      </c>
      <c r="Q844" s="178"/>
    </row>
    <row r="845" spans="1:17">
      <c r="A845" s="5" t="str">
        <f>IF(C845=0,"",1+MAX(A$9:A844))</f>
        <v/>
      </c>
      <c r="B845" s="54" t="s">
        <v>52</v>
      </c>
      <c r="C845" s="55"/>
      <c r="D845" s="55"/>
      <c r="E845" s="36">
        <f>ROUNDUP(E843/32,0)</f>
        <v>16</v>
      </c>
      <c r="F845" s="32" t="s">
        <v>53</v>
      </c>
      <c r="G845" s="163"/>
      <c r="H845" s="163"/>
      <c r="I845" s="162"/>
      <c r="J845" s="163"/>
      <c r="K845" s="163"/>
      <c r="L845" s="172"/>
      <c r="M845" s="162"/>
      <c r="N845" s="173"/>
      <c r="O845" s="171"/>
      <c r="P845" s="163"/>
      <c r="Q845" s="178"/>
    </row>
    <row r="846" spans="1:17">
      <c r="A846" s="5" t="str">
        <f>IF(C846=0,"",1+MAX(A$9:A845))</f>
        <v/>
      </c>
      <c r="B846" s="54" t="s">
        <v>66</v>
      </c>
      <c r="C846" s="55"/>
      <c r="D846" s="55"/>
      <c r="E846" s="36">
        <f>ROUNDUP(E844/32,0)</f>
        <v>16</v>
      </c>
      <c r="F846" s="32" t="s">
        <v>53</v>
      </c>
      <c r="G846" s="163"/>
      <c r="H846" s="163"/>
      <c r="I846" s="162"/>
      <c r="J846" s="163"/>
      <c r="K846" s="163"/>
      <c r="L846" s="172"/>
      <c r="M846" s="162"/>
      <c r="N846" s="173"/>
      <c r="O846" s="171"/>
      <c r="P846" s="163"/>
      <c r="Q846" s="178"/>
    </row>
    <row r="847" spans="1:17" ht="16.5" customHeight="1">
      <c r="A847" s="5" t="str">
        <f>IF(C847=0,"",1+MAX(A$9:A846))</f>
        <v/>
      </c>
      <c r="B847" s="54" t="s">
        <v>54</v>
      </c>
      <c r="C847" s="55"/>
      <c r="D847" s="55"/>
      <c r="E847" s="36">
        <f>ROUNDUP(E845*24/500,0)*2</f>
        <v>2</v>
      </c>
      <c r="F847" s="32" t="s">
        <v>55</v>
      </c>
      <c r="G847" s="171">
        <v>4.5</v>
      </c>
      <c r="H847" s="163">
        <f t="shared" ref="H847:H854" si="409">G847*E847</f>
        <v>9</v>
      </c>
      <c r="I847" s="162"/>
      <c r="J847" s="163"/>
      <c r="K847" s="163"/>
      <c r="L847" s="172"/>
      <c r="M847" s="162"/>
      <c r="N847" s="173"/>
      <c r="O847" s="171">
        <f t="shared" ref="O847:O854" si="410">(H847+N847)/E847</f>
        <v>4.5</v>
      </c>
      <c r="P847" s="163">
        <f t="shared" ref="P847:P854" si="411">O847*E847</f>
        <v>9</v>
      </c>
      <c r="Q847" s="178"/>
    </row>
    <row r="848" spans="1:17">
      <c r="A848" s="5" t="str">
        <f>IF(C848=0,"",1+MAX(A$9:A847))</f>
        <v/>
      </c>
      <c r="B848" s="54" t="s">
        <v>56</v>
      </c>
      <c r="C848" s="55"/>
      <c r="D848" s="55"/>
      <c r="E848" s="36">
        <f>ROUNDUP(E843/200,0)*2</f>
        <v>6</v>
      </c>
      <c r="F848" s="32" t="s">
        <v>57</v>
      </c>
      <c r="G848" s="171">
        <v>9.8000000000000007</v>
      </c>
      <c r="H848" s="163">
        <f t="shared" si="409"/>
        <v>58.800000000000004</v>
      </c>
      <c r="I848" s="162"/>
      <c r="J848" s="163"/>
      <c r="K848" s="163"/>
      <c r="L848" s="172"/>
      <c r="M848" s="162"/>
      <c r="N848" s="173"/>
      <c r="O848" s="171">
        <f t="shared" si="410"/>
        <v>9.8000000000000007</v>
      </c>
      <c r="P848" s="163">
        <f t="shared" si="411"/>
        <v>58.800000000000004</v>
      </c>
      <c r="Q848" s="178"/>
    </row>
    <row r="849" spans="1:17">
      <c r="A849" s="5" t="str">
        <f>IF(C849=0,"",1+MAX(A$9:A848))</f>
        <v/>
      </c>
      <c r="B849" s="54" t="s">
        <v>58</v>
      </c>
      <c r="C849" s="55"/>
      <c r="D849" s="55"/>
      <c r="E849" s="36">
        <f>ROUNDUP(E843*5.25/1000,0)*2</f>
        <v>6</v>
      </c>
      <c r="F849" s="32" t="s">
        <v>59</v>
      </c>
      <c r="G849" s="171">
        <v>4.8</v>
      </c>
      <c r="H849" s="163">
        <f t="shared" si="409"/>
        <v>28.799999999999997</v>
      </c>
      <c r="I849" s="162"/>
      <c r="J849" s="163"/>
      <c r="K849" s="163"/>
      <c r="L849" s="172"/>
      <c r="M849" s="162"/>
      <c r="N849" s="173"/>
      <c r="O849" s="171">
        <f t="shared" si="410"/>
        <v>4.8</v>
      </c>
      <c r="P849" s="163">
        <f t="shared" si="411"/>
        <v>28.799999999999997</v>
      </c>
      <c r="Q849" s="178"/>
    </row>
    <row r="850" spans="1:17">
      <c r="A850" s="5">
        <f>IF(C850=0,"",1+MAX(A$9:A849))</f>
        <v>396</v>
      </c>
      <c r="B850" s="54" t="s">
        <v>60</v>
      </c>
      <c r="C850" s="56">
        <f>E842*F842*2</f>
        <v>960</v>
      </c>
      <c r="D850" s="37">
        <v>0.05</v>
      </c>
      <c r="E850" s="36">
        <f t="shared" ref="E850:E854" si="412">C850*(1+D850)</f>
        <v>1008</v>
      </c>
      <c r="F850" s="32" t="s">
        <v>37</v>
      </c>
      <c r="G850" s="171">
        <v>0</v>
      </c>
      <c r="H850" s="163">
        <f t="shared" si="409"/>
        <v>0</v>
      </c>
      <c r="I850" s="162">
        <v>1</v>
      </c>
      <c r="J850" s="163" t="s">
        <v>42</v>
      </c>
      <c r="K850" s="163">
        <v>50</v>
      </c>
      <c r="L850" s="172">
        <v>2.1000000000000001E-2</v>
      </c>
      <c r="M850" s="162">
        <f t="shared" ref="M850:M854" si="413">L850*E850</f>
        <v>21.168000000000003</v>
      </c>
      <c r="N850" s="173">
        <f t="shared" ref="N850:N854" si="414">M850*K850</f>
        <v>1058.4000000000001</v>
      </c>
      <c r="O850" s="171">
        <f t="shared" si="410"/>
        <v>1.05</v>
      </c>
      <c r="P850" s="163">
        <f t="shared" si="411"/>
        <v>1058.4000000000001</v>
      </c>
      <c r="Q850" s="178"/>
    </row>
    <row r="851" spans="1:17">
      <c r="A851" s="5">
        <f>IF(C851=0,"",1+MAX(A$9:A850))</f>
        <v>397</v>
      </c>
      <c r="B851" s="53" t="s">
        <v>207</v>
      </c>
      <c r="C851" s="56">
        <f>ROUNDUP(E842/1.33+1,0)</f>
        <v>26</v>
      </c>
      <c r="D851" s="37">
        <v>0.05</v>
      </c>
      <c r="E851" s="36">
        <f t="shared" si="412"/>
        <v>27.3</v>
      </c>
      <c r="F851" s="32" t="s">
        <v>43</v>
      </c>
      <c r="G851" s="171">
        <f>F842*3.5</f>
        <v>52.5</v>
      </c>
      <c r="H851" s="163">
        <f t="shared" si="409"/>
        <v>1433.25</v>
      </c>
      <c r="I851" s="162">
        <v>1</v>
      </c>
      <c r="J851" s="163" t="s">
        <v>42</v>
      </c>
      <c r="K851" s="163">
        <v>50</v>
      </c>
      <c r="L851" s="172">
        <v>0.23</v>
      </c>
      <c r="M851" s="162">
        <f t="shared" si="413"/>
        <v>6.2790000000000008</v>
      </c>
      <c r="N851" s="173">
        <f t="shared" si="414"/>
        <v>313.95000000000005</v>
      </c>
      <c r="O851" s="171">
        <f t="shared" si="410"/>
        <v>64</v>
      </c>
      <c r="P851" s="163">
        <f t="shared" si="411"/>
        <v>1747.2</v>
      </c>
      <c r="Q851" s="178"/>
    </row>
    <row r="852" spans="1:17">
      <c r="A852" s="5">
        <f>IF(C852=0,"",1+MAX(A$9:A851))</f>
        <v>398</v>
      </c>
      <c r="B852" s="53" t="s">
        <v>68</v>
      </c>
      <c r="C852" s="56">
        <f>E842*2</f>
        <v>64</v>
      </c>
      <c r="D852" s="37">
        <v>0.05</v>
      </c>
      <c r="E852" s="36">
        <f t="shared" si="412"/>
        <v>67.2</v>
      </c>
      <c r="F852" s="32" t="s">
        <v>38</v>
      </c>
      <c r="G852" s="171">
        <v>3.5</v>
      </c>
      <c r="H852" s="163">
        <f t="shared" si="409"/>
        <v>235.20000000000002</v>
      </c>
      <c r="I852" s="162">
        <v>1</v>
      </c>
      <c r="J852" s="163" t="s">
        <v>42</v>
      </c>
      <c r="K852" s="163">
        <v>50</v>
      </c>
      <c r="L852" s="172">
        <v>0</v>
      </c>
      <c r="M852" s="162">
        <f t="shared" si="413"/>
        <v>0</v>
      </c>
      <c r="N852" s="173">
        <f t="shared" si="414"/>
        <v>0</v>
      </c>
      <c r="O852" s="171">
        <f t="shared" si="410"/>
        <v>3.5</v>
      </c>
      <c r="P852" s="163">
        <f t="shared" si="411"/>
        <v>235.20000000000002</v>
      </c>
      <c r="Q852" s="178"/>
    </row>
    <row r="853" spans="1:17">
      <c r="A853" s="5">
        <f>IF(C853=0,"",1+MAX(A$9:A852))</f>
        <v>399</v>
      </c>
      <c r="B853" s="53" t="s">
        <v>196</v>
      </c>
      <c r="C853" s="57">
        <f>E842*F842</f>
        <v>480</v>
      </c>
      <c r="D853" s="37">
        <v>0.05</v>
      </c>
      <c r="E853" s="36">
        <f t="shared" si="412"/>
        <v>504</v>
      </c>
      <c r="F853" s="32" t="s">
        <v>37</v>
      </c>
      <c r="G853" s="171">
        <v>0.98</v>
      </c>
      <c r="H853" s="163">
        <f t="shared" si="409"/>
        <v>493.92</v>
      </c>
      <c r="I853" s="162">
        <v>1</v>
      </c>
      <c r="J853" s="163" t="s">
        <v>42</v>
      </c>
      <c r="K853" s="163">
        <v>50</v>
      </c>
      <c r="L853" s="172">
        <v>1.0999999999999999E-2</v>
      </c>
      <c r="M853" s="162">
        <f t="shared" si="413"/>
        <v>5.5439999999999996</v>
      </c>
      <c r="N853" s="173">
        <f t="shared" si="414"/>
        <v>277.2</v>
      </c>
      <c r="O853" s="171">
        <f t="shared" si="410"/>
        <v>1.53</v>
      </c>
      <c r="P853" s="163">
        <f t="shared" si="411"/>
        <v>771.12</v>
      </c>
      <c r="Q853" s="178"/>
    </row>
    <row r="854" spans="1:17">
      <c r="A854" s="5">
        <f>IF(C854=0,"",1+MAX(A$9:A853))</f>
        <v>400</v>
      </c>
      <c r="B854" s="53" t="s">
        <v>63</v>
      </c>
      <c r="C854" s="56">
        <f>E842*4</f>
        <v>128</v>
      </c>
      <c r="D854" s="37">
        <v>0.05</v>
      </c>
      <c r="E854" s="36">
        <f t="shared" si="412"/>
        <v>134.4</v>
      </c>
      <c r="F854" s="32" t="s">
        <v>38</v>
      </c>
      <c r="G854" s="171">
        <v>0.3</v>
      </c>
      <c r="H854" s="163">
        <f t="shared" si="409"/>
        <v>40.32</v>
      </c>
      <c r="I854" s="162">
        <v>1</v>
      </c>
      <c r="J854" s="163" t="s">
        <v>42</v>
      </c>
      <c r="K854" s="163">
        <v>50</v>
      </c>
      <c r="L854" s="172">
        <v>8.0000000000000002E-3</v>
      </c>
      <c r="M854" s="162">
        <f t="shared" si="413"/>
        <v>1.0752000000000002</v>
      </c>
      <c r="N854" s="173">
        <f t="shared" si="414"/>
        <v>53.760000000000005</v>
      </c>
      <c r="O854" s="171">
        <f t="shared" si="410"/>
        <v>0.70000000000000007</v>
      </c>
      <c r="P854" s="163">
        <f t="shared" si="411"/>
        <v>94.080000000000013</v>
      </c>
      <c r="Q854" s="178"/>
    </row>
    <row r="855" spans="1:17">
      <c r="A855" s="5" t="str">
        <f>IF(C855=0,"",1+MAX(A$9:A854))</f>
        <v/>
      </c>
      <c r="B855" s="41" t="s">
        <v>144</v>
      </c>
      <c r="C855" s="32"/>
      <c r="D855" s="32"/>
      <c r="E855" s="42">
        <v>29</v>
      </c>
      <c r="F855" s="42">
        <v>15</v>
      </c>
      <c r="G855" s="171"/>
      <c r="H855" s="163"/>
      <c r="I855" s="162"/>
      <c r="J855" s="163"/>
      <c r="K855" s="163"/>
      <c r="L855" s="172"/>
      <c r="M855" s="162"/>
      <c r="N855" s="173"/>
      <c r="O855" s="171"/>
      <c r="P855" s="163"/>
      <c r="Q855" s="178"/>
    </row>
    <row r="856" spans="1:17">
      <c r="A856" s="5">
        <f>IF(C856=0,"",1+MAX(A$9:A855))</f>
        <v>401</v>
      </c>
      <c r="B856" s="53" t="s">
        <v>166</v>
      </c>
      <c r="C856" s="35">
        <f>E855*F855</f>
        <v>435</v>
      </c>
      <c r="D856" s="37">
        <v>0.05</v>
      </c>
      <c r="E856" s="36">
        <f>C856*(1+D856)</f>
        <v>456.75</v>
      </c>
      <c r="F856" s="32" t="s">
        <v>37</v>
      </c>
      <c r="G856" s="171">
        <v>0.56000000000000005</v>
      </c>
      <c r="H856" s="163">
        <f>G856*E856</f>
        <v>255.78000000000003</v>
      </c>
      <c r="I856" s="162">
        <v>2</v>
      </c>
      <c r="J856" s="163" t="s">
        <v>51</v>
      </c>
      <c r="K856" s="163">
        <v>50</v>
      </c>
      <c r="L856" s="172">
        <v>1.4E-2</v>
      </c>
      <c r="M856" s="162">
        <f>L856*E856</f>
        <v>6.3944999999999999</v>
      </c>
      <c r="N856" s="173">
        <f>M856*K856</f>
        <v>319.72499999999997</v>
      </c>
      <c r="O856" s="171">
        <f>(H856+N856)/E856</f>
        <v>1.26</v>
      </c>
      <c r="P856" s="163">
        <f>O856*E856</f>
        <v>575.505</v>
      </c>
      <c r="Q856" s="178"/>
    </row>
    <row r="857" spans="1:17">
      <c r="A857" s="5" t="str">
        <f>IF(C857=0,"",1+MAX(A$9:A856))</f>
        <v/>
      </c>
      <c r="B857" s="54" t="s">
        <v>52</v>
      </c>
      <c r="C857" s="55"/>
      <c r="D857" s="55"/>
      <c r="E857" s="36">
        <f>ROUNDUP(E856/32,0)</f>
        <v>15</v>
      </c>
      <c r="F857" s="32" t="s">
        <v>53</v>
      </c>
      <c r="G857" s="163"/>
      <c r="H857" s="163"/>
      <c r="I857" s="162"/>
      <c r="J857" s="163"/>
      <c r="K857" s="163"/>
      <c r="L857" s="172"/>
      <c r="M857" s="162"/>
      <c r="N857" s="173"/>
      <c r="O857" s="171"/>
      <c r="P857" s="163"/>
      <c r="Q857" s="178"/>
    </row>
    <row r="858" spans="1:17" ht="16.5" customHeight="1">
      <c r="A858" s="5" t="str">
        <f>IF(C858=0,"",1+MAX(A$9:A857))</f>
        <v/>
      </c>
      <c r="B858" s="54" t="s">
        <v>54</v>
      </c>
      <c r="C858" s="55"/>
      <c r="D858" s="55"/>
      <c r="E858" s="36">
        <f>ROUNDUP(E857*24/500,0)</f>
        <v>1</v>
      </c>
      <c r="F858" s="32" t="s">
        <v>55</v>
      </c>
      <c r="G858" s="171">
        <v>4.5</v>
      </c>
      <c r="H858" s="163">
        <f t="shared" ref="H858:H863" si="415">G858*E858</f>
        <v>4.5</v>
      </c>
      <c r="I858" s="162"/>
      <c r="J858" s="163"/>
      <c r="K858" s="163"/>
      <c r="L858" s="172"/>
      <c r="M858" s="162"/>
      <c r="N858" s="173"/>
      <c r="O858" s="171">
        <f t="shared" ref="O858:O865" si="416">(H858+N858)/E858</f>
        <v>4.5</v>
      </c>
      <c r="P858" s="163">
        <f t="shared" ref="P858:P865" si="417">O858*E858</f>
        <v>4.5</v>
      </c>
      <c r="Q858" s="178"/>
    </row>
    <row r="859" spans="1:17" ht="15" customHeight="1">
      <c r="A859" s="5" t="str">
        <f>IF(C859=0,"",1+MAX(A$9:A858))</f>
        <v/>
      </c>
      <c r="B859" s="54" t="s">
        <v>56</v>
      </c>
      <c r="C859" s="55"/>
      <c r="D859" s="55"/>
      <c r="E859" s="36">
        <f>ROUNDUP(E856/200,0)</f>
        <v>3</v>
      </c>
      <c r="F859" s="32" t="s">
        <v>57</v>
      </c>
      <c r="G859" s="171">
        <v>9.8000000000000007</v>
      </c>
      <c r="H859" s="163">
        <f t="shared" si="415"/>
        <v>29.400000000000002</v>
      </c>
      <c r="I859" s="162"/>
      <c r="J859" s="163"/>
      <c r="K859" s="163"/>
      <c r="L859" s="172"/>
      <c r="M859" s="162"/>
      <c r="N859" s="173"/>
      <c r="O859" s="171">
        <f t="shared" si="416"/>
        <v>9.8000000000000007</v>
      </c>
      <c r="P859" s="163">
        <f t="shared" si="417"/>
        <v>29.400000000000002</v>
      </c>
      <c r="Q859" s="178"/>
    </row>
    <row r="860" spans="1:17">
      <c r="A860" s="5" t="str">
        <f>IF(C860=0,"",1+MAX(A$9:A859))</f>
        <v/>
      </c>
      <c r="B860" s="54" t="s">
        <v>58</v>
      </c>
      <c r="C860" s="55"/>
      <c r="D860" s="55"/>
      <c r="E860" s="36">
        <f>ROUNDUP(E856*5.25/1000,0)</f>
        <v>3</v>
      </c>
      <c r="F860" s="32" t="s">
        <v>59</v>
      </c>
      <c r="G860" s="171">
        <v>4.8</v>
      </c>
      <c r="H860" s="163">
        <f t="shared" si="415"/>
        <v>14.399999999999999</v>
      </c>
      <c r="I860" s="162"/>
      <c r="J860" s="163"/>
      <c r="K860" s="163"/>
      <c r="L860" s="172"/>
      <c r="M860" s="162"/>
      <c r="N860" s="173"/>
      <c r="O860" s="171">
        <f t="shared" si="416"/>
        <v>4.8</v>
      </c>
      <c r="P860" s="163">
        <f t="shared" si="417"/>
        <v>14.399999999999999</v>
      </c>
      <c r="Q860" s="178"/>
    </row>
    <row r="861" spans="1:17">
      <c r="A861" s="5">
        <f>IF(C861=0,"",1+MAX(A$9:A860))</f>
        <v>402</v>
      </c>
      <c r="B861" s="54" t="s">
        <v>60</v>
      </c>
      <c r="C861" s="56">
        <f>E855*F855*2</f>
        <v>870</v>
      </c>
      <c r="D861" s="37">
        <v>0.05</v>
      </c>
      <c r="E861" s="36">
        <f t="shared" ref="E861:E863" si="418">C861*(1+D861)</f>
        <v>913.5</v>
      </c>
      <c r="F861" s="32" t="s">
        <v>37</v>
      </c>
      <c r="G861" s="171">
        <v>0</v>
      </c>
      <c r="H861" s="163">
        <f t="shared" si="415"/>
        <v>0</v>
      </c>
      <c r="I861" s="162">
        <v>1</v>
      </c>
      <c r="J861" s="163" t="s">
        <v>42</v>
      </c>
      <c r="K861" s="163">
        <v>50</v>
      </c>
      <c r="L861" s="172">
        <v>2.1000000000000001E-2</v>
      </c>
      <c r="M861" s="162">
        <f t="shared" ref="M861:M865" si="419">L861*E861</f>
        <v>19.183500000000002</v>
      </c>
      <c r="N861" s="173">
        <f t="shared" ref="N861:N865" si="420">M861*K861</f>
        <v>959.17500000000007</v>
      </c>
      <c r="O861" s="171">
        <f t="shared" si="416"/>
        <v>1.05</v>
      </c>
      <c r="P861" s="163">
        <f t="shared" si="417"/>
        <v>959.17500000000007</v>
      </c>
      <c r="Q861" s="178"/>
    </row>
    <row r="862" spans="1:17">
      <c r="A862" s="5">
        <f>IF(C862=0,"",1+MAX(A$9:A861))</f>
        <v>403</v>
      </c>
      <c r="B862" s="53" t="s">
        <v>207</v>
      </c>
      <c r="C862" s="56">
        <f>ROUNDUP(E855/1.33+1,0)</f>
        <v>23</v>
      </c>
      <c r="D862" s="37">
        <v>0.05</v>
      </c>
      <c r="E862" s="36">
        <f t="shared" si="418"/>
        <v>24.150000000000002</v>
      </c>
      <c r="F862" s="32" t="s">
        <v>43</v>
      </c>
      <c r="G862" s="171">
        <f>F855*3.5</f>
        <v>52.5</v>
      </c>
      <c r="H862" s="163">
        <f t="shared" si="415"/>
        <v>1267.875</v>
      </c>
      <c r="I862" s="162">
        <v>1</v>
      </c>
      <c r="J862" s="163" t="s">
        <v>42</v>
      </c>
      <c r="K862" s="163">
        <v>50</v>
      </c>
      <c r="L862" s="172">
        <v>0.23</v>
      </c>
      <c r="M862" s="162">
        <f t="shared" si="419"/>
        <v>5.5545000000000009</v>
      </c>
      <c r="N862" s="173">
        <f t="shared" si="420"/>
        <v>277.72500000000002</v>
      </c>
      <c r="O862" s="171">
        <f t="shared" si="416"/>
        <v>63.999999999999993</v>
      </c>
      <c r="P862" s="163">
        <f t="shared" si="417"/>
        <v>1545.6</v>
      </c>
      <c r="Q862" s="178"/>
    </row>
    <row r="863" spans="1:17">
      <c r="A863" s="5">
        <f>IF(C863=0,"",1+MAX(A$9:A862))</f>
        <v>404</v>
      </c>
      <c r="B863" s="53" t="s">
        <v>68</v>
      </c>
      <c r="C863" s="56">
        <f>E855*2</f>
        <v>58</v>
      </c>
      <c r="D863" s="37">
        <v>0.05</v>
      </c>
      <c r="E863" s="36">
        <f t="shared" si="418"/>
        <v>60.900000000000006</v>
      </c>
      <c r="F863" s="32" t="s">
        <v>38</v>
      </c>
      <c r="G863" s="171">
        <v>3.5</v>
      </c>
      <c r="H863" s="163">
        <f t="shared" si="415"/>
        <v>213.15000000000003</v>
      </c>
      <c r="I863" s="162">
        <v>1</v>
      </c>
      <c r="J863" s="163" t="s">
        <v>42</v>
      </c>
      <c r="K863" s="163">
        <v>50</v>
      </c>
      <c r="L863" s="172">
        <v>0</v>
      </c>
      <c r="M863" s="162">
        <f t="shared" si="419"/>
        <v>0</v>
      </c>
      <c r="N863" s="173">
        <f t="shared" si="420"/>
        <v>0</v>
      </c>
      <c r="O863" s="171">
        <f t="shared" si="416"/>
        <v>3.5000000000000004</v>
      </c>
      <c r="P863" s="163">
        <f t="shared" si="417"/>
        <v>213.15000000000003</v>
      </c>
      <c r="Q863" s="178"/>
    </row>
    <row r="864" spans="1:17">
      <c r="A864" s="5">
        <f>IF(C864=0,"",1+MAX(A$9:A863))</f>
        <v>405</v>
      </c>
      <c r="B864" s="53" t="s">
        <v>164</v>
      </c>
      <c r="C864" s="57">
        <f>E855*F855</f>
        <v>435</v>
      </c>
      <c r="D864" s="37">
        <v>0.05</v>
      </c>
      <c r="E864" s="36">
        <f t="shared" ref="E864:E865" si="421">C864*(1+D864)</f>
        <v>456.75</v>
      </c>
      <c r="F864" s="32" t="s">
        <v>37</v>
      </c>
      <c r="G864" s="171">
        <v>1.7</v>
      </c>
      <c r="H864" s="163">
        <f t="shared" ref="H864:H865" si="422">G864*E864</f>
        <v>776.47500000000002</v>
      </c>
      <c r="I864" s="162">
        <v>1</v>
      </c>
      <c r="J864" s="163" t="s">
        <v>42</v>
      </c>
      <c r="K864" s="163">
        <v>50</v>
      </c>
      <c r="L864" s="172">
        <v>1.0999999999999999E-2</v>
      </c>
      <c r="M864" s="162">
        <f t="shared" si="419"/>
        <v>5.0242499999999994</v>
      </c>
      <c r="N864" s="173">
        <f t="shared" si="420"/>
        <v>251.21249999999998</v>
      </c>
      <c r="O864" s="171">
        <f t="shared" si="416"/>
        <v>2.25</v>
      </c>
      <c r="P864" s="163">
        <f t="shared" si="417"/>
        <v>1027.6875</v>
      </c>
      <c r="Q864" s="178"/>
    </row>
    <row r="865" spans="1:17" ht="16.5" thickBot="1">
      <c r="A865" s="5">
        <f>IF(C865=0,"",1+MAX(A$9:A864))</f>
        <v>406</v>
      </c>
      <c r="B865" s="53" t="s">
        <v>63</v>
      </c>
      <c r="C865" s="56">
        <f>E855*2</f>
        <v>58</v>
      </c>
      <c r="D865" s="37">
        <v>0.05</v>
      </c>
      <c r="E865" s="36">
        <f t="shared" si="421"/>
        <v>60.900000000000006</v>
      </c>
      <c r="F865" s="32" t="s">
        <v>38</v>
      </c>
      <c r="G865" s="171">
        <v>0.3</v>
      </c>
      <c r="H865" s="163">
        <f t="shared" si="422"/>
        <v>18.27</v>
      </c>
      <c r="I865" s="162">
        <v>1</v>
      </c>
      <c r="J865" s="163" t="s">
        <v>42</v>
      </c>
      <c r="K865" s="163">
        <v>50</v>
      </c>
      <c r="L865" s="172">
        <v>8.0000000000000002E-3</v>
      </c>
      <c r="M865" s="162">
        <f t="shared" si="419"/>
        <v>0.48720000000000008</v>
      </c>
      <c r="N865" s="173">
        <f t="shared" si="420"/>
        <v>24.360000000000003</v>
      </c>
      <c r="O865" s="171">
        <f t="shared" si="416"/>
        <v>0.7</v>
      </c>
      <c r="P865" s="163">
        <f t="shared" si="417"/>
        <v>42.63</v>
      </c>
      <c r="Q865" s="178"/>
    </row>
    <row r="866" spans="1:17" ht="16.5" thickBot="1">
      <c r="A866" s="154"/>
      <c r="B866" s="155"/>
      <c r="C866" s="156"/>
      <c r="D866" s="157"/>
      <c r="E866" s="157"/>
      <c r="F866" s="158"/>
      <c r="G866" s="158"/>
      <c r="H866" s="158"/>
      <c r="I866" s="158"/>
      <c r="J866" s="159"/>
      <c r="K866" s="159"/>
      <c r="L866" s="160"/>
      <c r="M866" s="159"/>
      <c r="N866" s="157"/>
      <c r="O866" s="159"/>
      <c r="P866" s="159"/>
      <c r="Q866" s="161"/>
    </row>
    <row r="867" spans="1:17">
      <c r="A867" s="121" t="s">
        <v>182</v>
      </c>
      <c r="B867" s="133"/>
      <c r="C867" s="134"/>
      <c r="D867" s="135"/>
      <c r="E867" s="135"/>
      <c r="F867" s="136"/>
      <c r="G867" s="136"/>
      <c r="H867" s="136"/>
      <c r="I867" s="137"/>
      <c r="J867" s="138"/>
      <c r="K867" s="137" t="s">
        <v>6</v>
      </c>
      <c r="L867" s="137"/>
      <c r="M867" s="139"/>
      <c r="N867" s="138"/>
      <c r="O867" s="137"/>
      <c r="P867" s="137"/>
      <c r="Q867" s="140"/>
    </row>
    <row r="868" spans="1:17">
      <c r="A868" s="121" t="s">
        <v>183</v>
      </c>
      <c r="B868" s="141"/>
      <c r="C868" s="142"/>
      <c r="D868" s="135"/>
      <c r="E868" s="135"/>
      <c r="F868" s="136"/>
      <c r="G868" s="136"/>
      <c r="H868" s="136"/>
      <c r="I868" s="143"/>
      <c r="J868" s="138"/>
      <c r="K868" s="144" t="s">
        <v>7</v>
      </c>
      <c r="L868" s="145"/>
      <c r="M868" s="139"/>
      <c r="N868" s="138"/>
      <c r="O868" s="144"/>
      <c r="P868" s="145"/>
      <c r="Q868" s="140"/>
    </row>
    <row r="869" spans="1:17">
      <c r="A869" s="122"/>
      <c r="B869" s="133"/>
      <c r="C869" s="134"/>
      <c r="D869" s="135"/>
      <c r="E869" s="135"/>
      <c r="F869" s="136"/>
      <c r="G869" s="136"/>
      <c r="H869" s="136"/>
      <c r="I869" s="143"/>
      <c r="J869" s="138"/>
      <c r="K869" s="144" t="s">
        <v>8</v>
      </c>
      <c r="L869" s="144"/>
      <c r="M869" s="139"/>
      <c r="N869" s="138"/>
      <c r="O869" s="144"/>
      <c r="P869" s="144"/>
      <c r="Q869" s="140"/>
    </row>
    <row r="870" spans="1:17">
      <c r="A870" s="123" t="s">
        <v>205</v>
      </c>
      <c r="B870" s="146"/>
      <c r="C870" s="147"/>
      <c r="D870" s="135"/>
      <c r="E870" s="135"/>
      <c r="F870" s="136"/>
      <c r="G870" s="136"/>
      <c r="H870" s="136"/>
      <c r="I870" s="139"/>
      <c r="J870" s="138"/>
      <c r="K870" s="144" t="s">
        <v>9</v>
      </c>
      <c r="L870" s="144"/>
      <c r="M870" s="139"/>
      <c r="N870" s="138"/>
      <c r="O870" s="144"/>
      <c r="P870" s="144"/>
      <c r="Q870" s="140"/>
    </row>
    <row r="871" spans="1:17" ht="16.5" thickBot="1">
      <c r="A871" s="124"/>
      <c r="B871" s="125"/>
      <c r="C871" s="126"/>
      <c r="D871" s="127"/>
      <c r="E871" s="127"/>
      <c r="F871" s="128"/>
      <c r="G871" s="128"/>
      <c r="H871" s="128"/>
      <c r="I871" s="128"/>
      <c r="J871" s="130"/>
      <c r="K871" s="131" t="s">
        <v>0</v>
      </c>
      <c r="L871" s="132">
        <f ca="1">TODAY()</f>
        <v>46151</v>
      </c>
      <c r="M871" s="129"/>
      <c r="N871" s="130"/>
      <c r="O871" s="131"/>
      <c r="P871" s="132"/>
      <c r="Q871" s="148"/>
    </row>
    <row r="872" spans="1:17" ht="36.75" thickBot="1">
      <c r="A872" s="149" t="s">
        <v>10</v>
      </c>
      <c r="B872" s="150" t="s">
        <v>1</v>
      </c>
      <c r="C872" s="151" t="s">
        <v>11</v>
      </c>
      <c r="D872" s="151" t="s">
        <v>12</v>
      </c>
      <c r="E872" s="150" t="s">
        <v>13</v>
      </c>
      <c r="F872" s="151" t="s">
        <v>14</v>
      </c>
      <c r="G872" s="151" t="s">
        <v>24</v>
      </c>
      <c r="H872" s="150" t="s">
        <v>2</v>
      </c>
      <c r="I872" s="150" t="s">
        <v>41</v>
      </c>
      <c r="J872" s="150" t="s">
        <v>40</v>
      </c>
      <c r="K872" s="150" t="s">
        <v>34</v>
      </c>
      <c r="L872" s="152" t="s">
        <v>35</v>
      </c>
      <c r="M872" s="150" t="s">
        <v>36</v>
      </c>
      <c r="N872" s="150" t="s">
        <v>3</v>
      </c>
      <c r="O872" s="151" t="s">
        <v>15</v>
      </c>
      <c r="P872" s="151" t="s">
        <v>4</v>
      </c>
      <c r="Q872" s="153" t="s">
        <v>16</v>
      </c>
    </row>
    <row r="873" spans="1:17" ht="16.5" thickBot="1">
      <c r="A873" s="109"/>
      <c r="B873" s="110" t="s">
        <v>17</v>
      </c>
      <c r="C873" s="111"/>
      <c r="D873" s="111"/>
      <c r="E873" s="111"/>
      <c r="F873" s="111"/>
      <c r="G873" s="111"/>
      <c r="H873" s="111"/>
      <c r="I873" s="111"/>
      <c r="J873" s="111"/>
      <c r="K873" s="111"/>
      <c r="L873" s="111"/>
      <c r="M873" s="111"/>
      <c r="N873" s="111"/>
      <c r="O873" s="111"/>
      <c r="P873" s="111"/>
      <c r="Q873" s="112"/>
    </row>
    <row r="874" spans="1:17">
      <c r="A874" s="5" t="str">
        <f>IF(C874=0,"",1+MAX(A$9:A865))</f>
        <v/>
      </c>
      <c r="B874" s="41" t="s">
        <v>145</v>
      </c>
      <c r="C874" s="32"/>
      <c r="D874" s="32"/>
      <c r="E874" s="42">
        <v>27</v>
      </c>
      <c r="F874" s="42">
        <v>15</v>
      </c>
      <c r="G874" s="171"/>
      <c r="H874" s="163"/>
      <c r="I874" s="162"/>
      <c r="J874" s="163"/>
      <c r="K874" s="163"/>
      <c r="L874" s="172"/>
      <c r="M874" s="162"/>
      <c r="N874" s="173"/>
      <c r="O874" s="171"/>
      <c r="P874" s="163"/>
      <c r="Q874" s="178"/>
    </row>
    <row r="875" spans="1:17">
      <c r="A875" s="5">
        <f>IF(C875=0,"",1+MAX(A$9:A874))</f>
        <v>407</v>
      </c>
      <c r="B875" s="53" t="s">
        <v>169</v>
      </c>
      <c r="C875" s="35">
        <f>E874*F874*2</f>
        <v>810</v>
      </c>
      <c r="D875" s="37">
        <v>0.05</v>
      </c>
      <c r="E875" s="36">
        <f>C875*(1+D875)</f>
        <v>850.5</v>
      </c>
      <c r="F875" s="32" t="s">
        <v>37</v>
      </c>
      <c r="G875" s="171">
        <v>0.56999999999999995</v>
      </c>
      <c r="H875" s="163">
        <f>G875*E875</f>
        <v>484.78499999999997</v>
      </c>
      <c r="I875" s="162">
        <v>2</v>
      </c>
      <c r="J875" s="163" t="s">
        <v>51</v>
      </c>
      <c r="K875" s="163">
        <v>50</v>
      </c>
      <c r="L875" s="172">
        <v>1.4E-2</v>
      </c>
      <c r="M875" s="162">
        <f>L875*E875</f>
        <v>11.907</v>
      </c>
      <c r="N875" s="173">
        <f>M875*K875</f>
        <v>595.35</v>
      </c>
      <c r="O875" s="171">
        <f>(H875+N875)/E875</f>
        <v>1.27</v>
      </c>
      <c r="P875" s="163">
        <f>O875*E875</f>
        <v>1080.135</v>
      </c>
      <c r="Q875" s="178"/>
    </row>
    <row r="876" spans="1:17">
      <c r="A876" s="5" t="str">
        <f>IF(C876=0,"",1+MAX(A$9:A875))</f>
        <v/>
      </c>
      <c r="B876" s="54" t="s">
        <v>52</v>
      </c>
      <c r="C876" s="55"/>
      <c r="D876" s="55"/>
      <c r="E876" s="36">
        <f>ROUNDUP(E875/32,0)</f>
        <v>27</v>
      </c>
      <c r="F876" s="32" t="s">
        <v>53</v>
      </c>
      <c r="G876" s="171"/>
      <c r="H876" s="163"/>
      <c r="I876" s="162"/>
      <c r="J876" s="163"/>
      <c r="K876" s="163"/>
      <c r="L876" s="172"/>
      <c r="M876" s="162"/>
      <c r="N876" s="173"/>
      <c r="O876" s="171"/>
      <c r="P876" s="163"/>
      <c r="Q876" s="178"/>
    </row>
    <row r="877" spans="1:17" ht="16.5" customHeight="1">
      <c r="A877" s="5" t="str">
        <f>IF(C877=0,"",1+MAX(A$9:A876))</f>
        <v/>
      </c>
      <c r="B877" s="54" t="s">
        <v>54</v>
      </c>
      <c r="C877" s="55"/>
      <c r="D877" s="55"/>
      <c r="E877" s="36">
        <f>ROUNDUP(E876*24/500,0)</f>
        <v>2</v>
      </c>
      <c r="F877" s="32" t="s">
        <v>55</v>
      </c>
      <c r="G877" s="171">
        <v>4.5</v>
      </c>
      <c r="H877" s="163">
        <f t="shared" ref="H877:H884" si="423">G877*E877</f>
        <v>9</v>
      </c>
      <c r="I877" s="162"/>
      <c r="J877" s="163"/>
      <c r="K877" s="163"/>
      <c r="L877" s="172"/>
      <c r="M877" s="162"/>
      <c r="N877" s="173"/>
      <c r="O877" s="171">
        <f t="shared" ref="O877:O884" si="424">(H877+N877)/E877</f>
        <v>4.5</v>
      </c>
      <c r="P877" s="163">
        <f t="shared" ref="P877:P884" si="425">O877*E877</f>
        <v>9</v>
      </c>
      <c r="Q877" s="178"/>
    </row>
    <row r="878" spans="1:17">
      <c r="A878" s="5" t="str">
        <f>IF(C878=0,"",1+MAX(A$9:A877))</f>
        <v/>
      </c>
      <c r="B878" s="54" t="s">
        <v>56</v>
      </c>
      <c r="C878" s="55"/>
      <c r="D878" s="55"/>
      <c r="E878" s="36">
        <f>ROUNDUP(E875/200,0)</f>
        <v>5</v>
      </c>
      <c r="F878" s="32" t="s">
        <v>57</v>
      </c>
      <c r="G878" s="171">
        <v>9.8000000000000007</v>
      </c>
      <c r="H878" s="163">
        <f t="shared" si="423"/>
        <v>49</v>
      </c>
      <c r="I878" s="162"/>
      <c r="J878" s="163"/>
      <c r="K878" s="163"/>
      <c r="L878" s="172"/>
      <c r="M878" s="162"/>
      <c r="N878" s="173"/>
      <c r="O878" s="171">
        <f t="shared" si="424"/>
        <v>9.8000000000000007</v>
      </c>
      <c r="P878" s="163">
        <f t="shared" si="425"/>
        <v>49</v>
      </c>
      <c r="Q878" s="178"/>
    </row>
    <row r="879" spans="1:17">
      <c r="A879" s="5" t="str">
        <f>IF(C879=0,"",1+MAX(A$9:A878))</f>
        <v/>
      </c>
      <c r="B879" s="54" t="s">
        <v>58</v>
      </c>
      <c r="C879" s="55"/>
      <c r="D879" s="55"/>
      <c r="E879" s="36">
        <f>ROUNDUP(E875*5.25/1000,0)</f>
        <v>5</v>
      </c>
      <c r="F879" s="32" t="s">
        <v>59</v>
      </c>
      <c r="G879" s="171">
        <v>4.8</v>
      </c>
      <c r="H879" s="163">
        <f t="shared" si="423"/>
        <v>24</v>
      </c>
      <c r="I879" s="162"/>
      <c r="J879" s="163"/>
      <c r="K879" s="163"/>
      <c r="L879" s="172"/>
      <c r="M879" s="162"/>
      <c r="N879" s="173"/>
      <c r="O879" s="171">
        <f t="shared" si="424"/>
        <v>4.8</v>
      </c>
      <c r="P879" s="163">
        <f t="shared" si="425"/>
        <v>24</v>
      </c>
      <c r="Q879" s="178"/>
    </row>
    <row r="880" spans="1:17">
      <c r="A880" s="5">
        <f>IF(C880=0,"",1+MAX(A$9:A879))</f>
        <v>408</v>
      </c>
      <c r="B880" s="54" t="s">
        <v>60</v>
      </c>
      <c r="C880" s="56">
        <f>E874*F874</f>
        <v>405</v>
      </c>
      <c r="D880" s="37">
        <v>0.05</v>
      </c>
      <c r="E880" s="36">
        <f t="shared" ref="E880:E884" si="426">C880*(1+D880)</f>
        <v>425.25</v>
      </c>
      <c r="F880" s="32" t="s">
        <v>37</v>
      </c>
      <c r="G880" s="171">
        <v>0</v>
      </c>
      <c r="H880" s="163">
        <f t="shared" si="423"/>
        <v>0</v>
      </c>
      <c r="I880" s="162">
        <v>1</v>
      </c>
      <c r="J880" s="163" t="s">
        <v>42</v>
      </c>
      <c r="K880" s="163">
        <v>50</v>
      </c>
      <c r="L880" s="172">
        <v>2.1000000000000001E-2</v>
      </c>
      <c r="M880" s="162">
        <f t="shared" ref="M880:M884" si="427">L880*E880</f>
        <v>8.9302500000000009</v>
      </c>
      <c r="N880" s="173">
        <f t="shared" ref="N880:N884" si="428">M880*K880</f>
        <v>446.51250000000005</v>
      </c>
      <c r="O880" s="171">
        <f t="shared" si="424"/>
        <v>1.05</v>
      </c>
      <c r="P880" s="163">
        <f t="shared" si="425"/>
        <v>446.51250000000005</v>
      </c>
      <c r="Q880" s="178"/>
    </row>
    <row r="881" spans="1:17">
      <c r="A881" s="5">
        <f>IF(C881=0,"",1+MAX(A$9:A880))</f>
        <v>409</v>
      </c>
      <c r="B881" s="53" t="s">
        <v>207</v>
      </c>
      <c r="C881" s="57">
        <f>ROUNDUP(E874/1.33+1,0)</f>
        <v>22</v>
      </c>
      <c r="D881" s="37">
        <v>0.05</v>
      </c>
      <c r="E881" s="36">
        <f t="shared" si="426"/>
        <v>23.1</v>
      </c>
      <c r="F881" s="32" t="s">
        <v>43</v>
      </c>
      <c r="G881" s="171">
        <f>3.5*F874</f>
        <v>52.5</v>
      </c>
      <c r="H881" s="163">
        <f t="shared" si="423"/>
        <v>1212.75</v>
      </c>
      <c r="I881" s="162">
        <v>1</v>
      </c>
      <c r="J881" s="163" t="s">
        <v>42</v>
      </c>
      <c r="K881" s="163">
        <v>50</v>
      </c>
      <c r="L881" s="172">
        <v>0.23</v>
      </c>
      <c r="M881" s="162">
        <f t="shared" si="427"/>
        <v>5.3130000000000006</v>
      </c>
      <c r="N881" s="173">
        <f t="shared" si="428"/>
        <v>265.65000000000003</v>
      </c>
      <c r="O881" s="171">
        <f t="shared" si="424"/>
        <v>64</v>
      </c>
      <c r="P881" s="163">
        <f t="shared" si="425"/>
        <v>1478.4</v>
      </c>
      <c r="Q881" s="178"/>
    </row>
    <row r="882" spans="1:17">
      <c r="A882" s="5">
        <f>IF(C882=0,"",1+MAX(A$9:A881))</f>
        <v>410</v>
      </c>
      <c r="B882" s="53" t="s">
        <v>68</v>
      </c>
      <c r="C882" s="57">
        <f>E874*2</f>
        <v>54</v>
      </c>
      <c r="D882" s="37">
        <v>0.05</v>
      </c>
      <c r="E882" s="36">
        <f t="shared" si="426"/>
        <v>56.7</v>
      </c>
      <c r="F882" s="32" t="s">
        <v>38</v>
      </c>
      <c r="G882" s="171">
        <v>3.5</v>
      </c>
      <c r="H882" s="163">
        <f t="shared" si="423"/>
        <v>198.45000000000002</v>
      </c>
      <c r="I882" s="162">
        <v>1</v>
      </c>
      <c r="J882" s="163" t="s">
        <v>42</v>
      </c>
      <c r="K882" s="163">
        <v>50</v>
      </c>
      <c r="L882" s="172">
        <v>0</v>
      </c>
      <c r="M882" s="162">
        <f t="shared" si="427"/>
        <v>0</v>
      </c>
      <c r="N882" s="173">
        <f t="shared" si="428"/>
        <v>0</v>
      </c>
      <c r="O882" s="171">
        <f t="shared" si="424"/>
        <v>3.5</v>
      </c>
      <c r="P882" s="163">
        <f t="shared" si="425"/>
        <v>198.45000000000002</v>
      </c>
      <c r="Q882" s="178"/>
    </row>
    <row r="883" spans="1:17">
      <c r="A883" s="5">
        <f>IF(C883=0,"",1+MAX(A$9:A882))</f>
        <v>411</v>
      </c>
      <c r="B883" s="53" t="s">
        <v>204</v>
      </c>
      <c r="C883" s="57">
        <f>E874*F874</f>
        <v>405</v>
      </c>
      <c r="D883" s="37">
        <v>0.05</v>
      </c>
      <c r="E883" s="36">
        <f t="shared" si="426"/>
        <v>425.25</v>
      </c>
      <c r="F883" s="32" t="s">
        <v>37</v>
      </c>
      <c r="G883" s="171">
        <v>1.8</v>
      </c>
      <c r="H883" s="163">
        <f t="shared" si="423"/>
        <v>765.45</v>
      </c>
      <c r="I883" s="162">
        <v>1</v>
      </c>
      <c r="J883" s="163" t="s">
        <v>42</v>
      </c>
      <c r="K883" s="163">
        <v>50</v>
      </c>
      <c r="L883" s="172">
        <v>1.0999999999999999E-2</v>
      </c>
      <c r="M883" s="162">
        <f t="shared" si="427"/>
        <v>4.6777499999999996</v>
      </c>
      <c r="N883" s="173">
        <f t="shared" si="428"/>
        <v>233.88749999999999</v>
      </c>
      <c r="O883" s="171">
        <f t="shared" si="424"/>
        <v>2.35</v>
      </c>
      <c r="P883" s="163">
        <f t="shared" si="425"/>
        <v>999.33750000000009</v>
      </c>
      <c r="Q883" s="178"/>
    </row>
    <row r="884" spans="1:17">
      <c r="A884" s="5">
        <f>IF(C884=0,"",1+MAX(A$9:A883))</f>
        <v>412</v>
      </c>
      <c r="B884" s="53" t="s">
        <v>63</v>
      </c>
      <c r="C884" s="56">
        <f>E874*4</f>
        <v>108</v>
      </c>
      <c r="D884" s="37">
        <v>0.05</v>
      </c>
      <c r="E884" s="36">
        <f t="shared" si="426"/>
        <v>113.4</v>
      </c>
      <c r="F884" s="32" t="s">
        <v>38</v>
      </c>
      <c r="G884" s="171">
        <v>0.3</v>
      </c>
      <c r="H884" s="163">
        <f t="shared" si="423"/>
        <v>34.020000000000003</v>
      </c>
      <c r="I884" s="162">
        <v>1</v>
      </c>
      <c r="J884" s="163" t="s">
        <v>42</v>
      </c>
      <c r="K884" s="163">
        <v>50</v>
      </c>
      <c r="L884" s="172">
        <v>8.0000000000000002E-3</v>
      </c>
      <c r="M884" s="162">
        <f t="shared" si="427"/>
        <v>0.90720000000000012</v>
      </c>
      <c r="N884" s="173">
        <f t="shared" si="428"/>
        <v>45.360000000000007</v>
      </c>
      <c r="O884" s="171">
        <f t="shared" si="424"/>
        <v>0.70000000000000007</v>
      </c>
      <c r="P884" s="163">
        <f t="shared" si="425"/>
        <v>79.38000000000001</v>
      </c>
      <c r="Q884" s="178"/>
    </row>
    <row r="885" spans="1:17">
      <c r="A885" s="5" t="str">
        <f>IF(C885=0,"",1+MAX(A$9:A884))</f>
        <v/>
      </c>
      <c r="B885" s="41" t="s">
        <v>146</v>
      </c>
      <c r="C885" s="32"/>
      <c r="D885" s="32"/>
      <c r="E885" s="42">
        <v>23</v>
      </c>
      <c r="F885" s="42">
        <v>15</v>
      </c>
      <c r="G885" s="171"/>
      <c r="H885" s="163"/>
      <c r="I885" s="162"/>
      <c r="J885" s="163"/>
      <c r="K885" s="163"/>
      <c r="L885" s="172"/>
      <c r="M885" s="162"/>
      <c r="N885" s="173"/>
      <c r="O885" s="171"/>
      <c r="P885" s="163"/>
      <c r="Q885" s="178"/>
    </row>
    <row r="886" spans="1:17">
      <c r="A886" s="5">
        <f>IF(C886=0,"",1+MAX(A$9:A885))</f>
        <v>413</v>
      </c>
      <c r="B886" s="53" t="s">
        <v>64</v>
      </c>
      <c r="C886" s="35">
        <f>E885*F885</f>
        <v>345</v>
      </c>
      <c r="D886" s="37">
        <v>0.05</v>
      </c>
      <c r="E886" s="36">
        <f>C886*(1+D886)</f>
        <v>362.25</v>
      </c>
      <c r="F886" s="32" t="s">
        <v>37</v>
      </c>
      <c r="G886" s="171">
        <v>0.56999999999999995</v>
      </c>
      <c r="H886" s="163">
        <f>G886*E886</f>
        <v>206.48249999999999</v>
      </c>
      <c r="I886" s="162">
        <v>2</v>
      </c>
      <c r="J886" s="163" t="s">
        <v>51</v>
      </c>
      <c r="K886" s="163">
        <v>50</v>
      </c>
      <c r="L886" s="172">
        <v>1.4E-2</v>
      </c>
      <c r="M886" s="162">
        <f>L886*E886</f>
        <v>5.0715000000000003</v>
      </c>
      <c r="N886" s="173">
        <f>M886*K886</f>
        <v>253.57500000000002</v>
      </c>
      <c r="O886" s="171">
        <f>(H886+N886)/E886</f>
        <v>1.27</v>
      </c>
      <c r="P886" s="163">
        <f>O886*E886</f>
        <v>460.0575</v>
      </c>
      <c r="Q886" s="178"/>
    </row>
    <row r="887" spans="1:17">
      <c r="A887" s="5" t="str">
        <f>IF(C887=0,"",1+MAX(A$9:A886))</f>
        <v/>
      </c>
      <c r="B887" s="54" t="s">
        <v>52</v>
      </c>
      <c r="C887" s="55"/>
      <c r="D887" s="55"/>
      <c r="E887" s="36">
        <f>ROUNDUP(E886/32,0)</f>
        <v>12</v>
      </c>
      <c r="F887" s="32" t="s">
        <v>53</v>
      </c>
      <c r="G887" s="171"/>
      <c r="H887" s="163"/>
      <c r="I887" s="162"/>
      <c r="J887" s="163"/>
      <c r="K887" s="163"/>
      <c r="L887" s="172"/>
      <c r="M887" s="162"/>
      <c r="N887" s="173"/>
      <c r="O887" s="171"/>
      <c r="P887" s="163"/>
      <c r="Q887" s="178"/>
    </row>
    <row r="888" spans="1:17" ht="16.5" customHeight="1">
      <c r="A888" s="5" t="str">
        <f>IF(C888=0,"",1+MAX(A$9:A887))</f>
        <v/>
      </c>
      <c r="B888" s="54" t="s">
        <v>54</v>
      </c>
      <c r="C888" s="55"/>
      <c r="D888" s="55"/>
      <c r="E888" s="36">
        <f>ROUNDUP(E887*24/500,0)</f>
        <v>1</v>
      </c>
      <c r="F888" s="32" t="s">
        <v>55</v>
      </c>
      <c r="G888" s="171">
        <v>4.5</v>
      </c>
      <c r="H888" s="163">
        <f t="shared" ref="H888:H895" si="429">G888*E888</f>
        <v>4.5</v>
      </c>
      <c r="I888" s="162"/>
      <c r="J888" s="163"/>
      <c r="K888" s="163"/>
      <c r="L888" s="172"/>
      <c r="M888" s="162"/>
      <c r="N888" s="173"/>
      <c r="O888" s="171">
        <f t="shared" ref="O888:O895" si="430">(H888+N888)/E888</f>
        <v>4.5</v>
      </c>
      <c r="P888" s="163">
        <f t="shared" ref="P888:P895" si="431">O888*E888</f>
        <v>4.5</v>
      </c>
      <c r="Q888" s="178"/>
    </row>
    <row r="889" spans="1:17">
      <c r="A889" s="5" t="str">
        <f>IF(C889=0,"",1+MAX(A$9:A888))</f>
        <v/>
      </c>
      <c r="B889" s="54" t="s">
        <v>56</v>
      </c>
      <c r="C889" s="55"/>
      <c r="D889" s="55"/>
      <c r="E889" s="36">
        <f>ROUNDUP(E886/200,0)</f>
        <v>2</v>
      </c>
      <c r="F889" s="32" t="s">
        <v>57</v>
      </c>
      <c r="G889" s="171">
        <v>9.8000000000000007</v>
      </c>
      <c r="H889" s="163">
        <f t="shared" si="429"/>
        <v>19.600000000000001</v>
      </c>
      <c r="I889" s="162"/>
      <c r="J889" s="163"/>
      <c r="K889" s="163"/>
      <c r="L889" s="172"/>
      <c r="M889" s="162"/>
      <c r="N889" s="173"/>
      <c r="O889" s="171">
        <f t="shared" si="430"/>
        <v>9.8000000000000007</v>
      </c>
      <c r="P889" s="163">
        <f t="shared" si="431"/>
        <v>19.600000000000001</v>
      </c>
      <c r="Q889" s="178"/>
    </row>
    <row r="890" spans="1:17">
      <c r="A890" s="5" t="str">
        <f>IF(C890=0,"",1+MAX(A$9:A889))</f>
        <v/>
      </c>
      <c r="B890" s="54" t="s">
        <v>58</v>
      </c>
      <c r="C890" s="55"/>
      <c r="D890" s="55"/>
      <c r="E890" s="36">
        <f>ROUNDUP(E886*5.25/1000,0)</f>
        <v>2</v>
      </c>
      <c r="F890" s="32" t="s">
        <v>59</v>
      </c>
      <c r="G890" s="171">
        <v>4.8</v>
      </c>
      <c r="H890" s="163">
        <f t="shared" si="429"/>
        <v>9.6</v>
      </c>
      <c r="I890" s="162"/>
      <c r="J890" s="163"/>
      <c r="K890" s="163"/>
      <c r="L890" s="172"/>
      <c r="M890" s="162"/>
      <c r="N890" s="173"/>
      <c r="O890" s="171">
        <f t="shared" si="430"/>
        <v>4.8</v>
      </c>
      <c r="P890" s="163">
        <f t="shared" si="431"/>
        <v>9.6</v>
      </c>
      <c r="Q890" s="178"/>
    </row>
    <row r="891" spans="1:17">
      <c r="A891" s="5">
        <f>IF(C891=0,"",1+MAX(A$9:A890))</f>
        <v>414</v>
      </c>
      <c r="B891" s="54" t="s">
        <v>60</v>
      </c>
      <c r="C891" s="56">
        <f>E885*F885</f>
        <v>345</v>
      </c>
      <c r="D891" s="37">
        <v>0.05</v>
      </c>
      <c r="E891" s="36">
        <f t="shared" ref="E891" si="432">C891*(1+D891)</f>
        <v>362.25</v>
      </c>
      <c r="F891" s="32" t="s">
        <v>37</v>
      </c>
      <c r="G891" s="171">
        <v>0</v>
      </c>
      <c r="H891" s="163">
        <f t="shared" si="429"/>
        <v>0</v>
      </c>
      <c r="I891" s="162">
        <v>1</v>
      </c>
      <c r="J891" s="163" t="s">
        <v>42</v>
      </c>
      <c r="K891" s="163">
        <v>50</v>
      </c>
      <c r="L891" s="172">
        <v>2.1000000000000001E-2</v>
      </c>
      <c r="M891" s="162">
        <f t="shared" ref="M891:M895" si="433">L891*E891</f>
        <v>7.6072500000000005</v>
      </c>
      <c r="N891" s="173">
        <f t="shared" ref="N891:N895" si="434">M891*K891</f>
        <v>380.36250000000001</v>
      </c>
      <c r="O891" s="171">
        <f t="shared" si="430"/>
        <v>1.05</v>
      </c>
      <c r="P891" s="163">
        <f t="shared" si="431"/>
        <v>380.36250000000001</v>
      </c>
      <c r="Q891" s="178"/>
    </row>
    <row r="892" spans="1:17">
      <c r="A892" s="5">
        <f>IF(C892=0,"",1+MAX(A$9:A891))</f>
        <v>415</v>
      </c>
      <c r="B892" s="53" t="s">
        <v>210</v>
      </c>
      <c r="C892" s="56">
        <f>ROUNDUP(E885/1.33+1,0)</f>
        <v>19</v>
      </c>
      <c r="D892" s="37">
        <v>0.05</v>
      </c>
      <c r="E892" s="36">
        <f>C892*(1+D892)</f>
        <v>19.95</v>
      </c>
      <c r="F892" s="32" t="s">
        <v>43</v>
      </c>
      <c r="G892" s="171">
        <f>0.92*F885</f>
        <v>13.8</v>
      </c>
      <c r="H892" s="163">
        <f t="shared" si="429"/>
        <v>275.31</v>
      </c>
      <c r="I892" s="162">
        <v>1</v>
      </c>
      <c r="J892" s="163" t="s">
        <v>42</v>
      </c>
      <c r="K892" s="163">
        <v>50</v>
      </c>
      <c r="L892" s="172">
        <v>0.23</v>
      </c>
      <c r="M892" s="162">
        <f t="shared" si="433"/>
        <v>4.5884999999999998</v>
      </c>
      <c r="N892" s="173">
        <f t="shared" si="434"/>
        <v>229.42499999999998</v>
      </c>
      <c r="O892" s="171">
        <f t="shared" si="430"/>
        <v>25.3</v>
      </c>
      <c r="P892" s="163">
        <f t="shared" si="431"/>
        <v>504.73500000000001</v>
      </c>
      <c r="Q892" s="178"/>
    </row>
    <row r="893" spans="1:17">
      <c r="A893" s="5">
        <f>IF(C893=0,"",1+MAX(A$9:A892))</f>
        <v>416</v>
      </c>
      <c r="B893" s="53" t="s">
        <v>70</v>
      </c>
      <c r="C893" s="56">
        <f>E885*2</f>
        <v>46</v>
      </c>
      <c r="D893" s="37">
        <v>0.05</v>
      </c>
      <c r="E893" s="36">
        <f t="shared" ref="E893:E895" si="435">C893*(1+D893)</f>
        <v>48.300000000000004</v>
      </c>
      <c r="F893" s="32" t="s">
        <v>38</v>
      </c>
      <c r="G893" s="171">
        <v>0.92</v>
      </c>
      <c r="H893" s="163">
        <f t="shared" si="429"/>
        <v>44.436000000000007</v>
      </c>
      <c r="I893" s="162">
        <v>1</v>
      </c>
      <c r="J893" s="163" t="s">
        <v>42</v>
      </c>
      <c r="K893" s="163">
        <v>50</v>
      </c>
      <c r="L893" s="172">
        <v>0</v>
      </c>
      <c r="M893" s="162">
        <f t="shared" si="433"/>
        <v>0</v>
      </c>
      <c r="N893" s="173">
        <f t="shared" si="434"/>
        <v>0</v>
      </c>
      <c r="O893" s="171">
        <f t="shared" si="430"/>
        <v>0.92</v>
      </c>
      <c r="P893" s="163">
        <f t="shared" si="431"/>
        <v>44.436000000000007</v>
      </c>
      <c r="Q893" s="178"/>
    </row>
    <row r="894" spans="1:17">
      <c r="A894" s="5">
        <f>IF(C894=0,"",1+MAX(A$9:A893))</f>
        <v>417</v>
      </c>
      <c r="B894" s="53" t="s">
        <v>195</v>
      </c>
      <c r="C894" s="56">
        <f>E885*F885*2</f>
        <v>690</v>
      </c>
      <c r="D894" s="37">
        <v>0.05</v>
      </c>
      <c r="E894" s="36">
        <f t="shared" si="435"/>
        <v>724.5</v>
      </c>
      <c r="F894" s="32" t="s">
        <v>37</v>
      </c>
      <c r="G894" s="171">
        <v>0.82</v>
      </c>
      <c r="H894" s="163">
        <f t="shared" si="429"/>
        <v>594.08999999999992</v>
      </c>
      <c r="I894" s="162">
        <v>1</v>
      </c>
      <c r="J894" s="163" t="s">
        <v>42</v>
      </c>
      <c r="K894" s="163">
        <v>50</v>
      </c>
      <c r="L894" s="172">
        <v>1.0999999999999999E-2</v>
      </c>
      <c r="M894" s="162">
        <f t="shared" si="433"/>
        <v>7.9694999999999991</v>
      </c>
      <c r="N894" s="173">
        <f t="shared" si="434"/>
        <v>398.47499999999997</v>
      </c>
      <c r="O894" s="171">
        <f t="shared" si="430"/>
        <v>1.3699999999999997</v>
      </c>
      <c r="P894" s="163">
        <f t="shared" si="431"/>
        <v>992.56499999999971</v>
      </c>
      <c r="Q894" s="178"/>
    </row>
    <row r="895" spans="1:17">
      <c r="A895" s="5">
        <f>IF(C895=0,"",1+MAX(A$9:A894))</f>
        <v>418</v>
      </c>
      <c r="B895" s="53" t="s">
        <v>63</v>
      </c>
      <c r="C895" s="56">
        <f>E885*2</f>
        <v>46</v>
      </c>
      <c r="D895" s="37">
        <v>0.05</v>
      </c>
      <c r="E895" s="36">
        <f t="shared" si="435"/>
        <v>48.300000000000004</v>
      </c>
      <c r="F895" s="32" t="s">
        <v>38</v>
      </c>
      <c r="G895" s="171">
        <v>0.3</v>
      </c>
      <c r="H895" s="163">
        <f t="shared" si="429"/>
        <v>14.49</v>
      </c>
      <c r="I895" s="162">
        <v>1</v>
      </c>
      <c r="J895" s="163" t="s">
        <v>42</v>
      </c>
      <c r="K895" s="163">
        <v>50</v>
      </c>
      <c r="L895" s="172">
        <v>8.0000000000000002E-3</v>
      </c>
      <c r="M895" s="162">
        <f t="shared" si="433"/>
        <v>0.38640000000000002</v>
      </c>
      <c r="N895" s="173">
        <f t="shared" si="434"/>
        <v>19.32</v>
      </c>
      <c r="O895" s="171">
        <f t="shared" si="430"/>
        <v>0.7</v>
      </c>
      <c r="P895" s="163">
        <f t="shared" si="431"/>
        <v>33.81</v>
      </c>
      <c r="Q895" s="178"/>
    </row>
    <row r="896" spans="1:17">
      <c r="A896" s="5" t="str">
        <f>IF(C896=0,"",1+MAX(A$9:A895))</f>
        <v/>
      </c>
      <c r="B896" s="41" t="s">
        <v>147</v>
      </c>
      <c r="C896" s="32"/>
      <c r="D896" s="32"/>
      <c r="E896" s="42">
        <v>8</v>
      </c>
      <c r="F896" s="42">
        <v>15</v>
      </c>
      <c r="G896" s="171"/>
      <c r="H896" s="163"/>
      <c r="I896" s="162"/>
      <c r="J896" s="163"/>
      <c r="K896" s="163"/>
      <c r="L896" s="172"/>
      <c r="M896" s="162"/>
      <c r="N896" s="173"/>
      <c r="O896" s="171"/>
      <c r="P896" s="163"/>
      <c r="Q896" s="178"/>
    </row>
    <row r="897" spans="1:17">
      <c r="A897" s="5">
        <f>IF(C897=0,"",1+MAX(A$9:A896))</f>
        <v>419</v>
      </c>
      <c r="B897" s="53" t="s">
        <v>50</v>
      </c>
      <c r="C897" s="35">
        <f>E896*F896*2</f>
        <v>240</v>
      </c>
      <c r="D897" s="37">
        <v>0.05</v>
      </c>
      <c r="E897" s="36">
        <f>C897*(1+D897)</f>
        <v>252</v>
      </c>
      <c r="F897" s="32" t="s">
        <v>37</v>
      </c>
      <c r="G897" s="171">
        <v>0.56999999999999995</v>
      </c>
      <c r="H897" s="163">
        <f>G897*E897</f>
        <v>143.63999999999999</v>
      </c>
      <c r="I897" s="162">
        <v>2</v>
      </c>
      <c r="J897" s="163" t="s">
        <v>51</v>
      </c>
      <c r="K897" s="163">
        <v>50</v>
      </c>
      <c r="L897" s="172">
        <v>1.4E-2</v>
      </c>
      <c r="M897" s="162">
        <f>L897*E897</f>
        <v>3.528</v>
      </c>
      <c r="N897" s="173">
        <f>M897*K897</f>
        <v>176.4</v>
      </c>
      <c r="O897" s="171">
        <f>(H897+N897)/E897</f>
        <v>1.2699999999999998</v>
      </c>
      <c r="P897" s="163">
        <f>O897*E897</f>
        <v>320.03999999999996</v>
      </c>
      <c r="Q897" s="178"/>
    </row>
    <row r="898" spans="1:17">
      <c r="A898" s="5">
        <f>IF(C898=0,"",1+MAX(A$9:A897))</f>
        <v>420</v>
      </c>
      <c r="B898" s="58" t="s">
        <v>169</v>
      </c>
      <c r="C898" s="59">
        <f>E896*F896*2</f>
        <v>240</v>
      </c>
      <c r="D898" s="37">
        <v>0.05</v>
      </c>
      <c r="E898" s="36">
        <f>C898*(1+D898)</f>
        <v>252</v>
      </c>
      <c r="F898" s="32" t="s">
        <v>37</v>
      </c>
      <c r="G898" s="171">
        <v>0.62</v>
      </c>
      <c r="H898" s="163">
        <f>G898*E898</f>
        <v>156.24</v>
      </c>
      <c r="I898" s="162">
        <v>2</v>
      </c>
      <c r="J898" s="163" t="s">
        <v>51</v>
      </c>
      <c r="K898" s="163">
        <v>50</v>
      </c>
      <c r="L898" s="172">
        <v>1.4E-2</v>
      </c>
      <c r="M898" s="162">
        <f>L898*E898</f>
        <v>3.528</v>
      </c>
      <c r="N898" s="173">
        <f>M898*K898</f>
        <v>176.4</v>
      </c>
      <c r="O898" s="171">
        <f>(H898+N898)/E898</f>
        <v>1.3199999999999998</v>
      </c>
      <c r="P898" s="163">
        <f>O898*E898</f>
        <v>332.64</v>
      </c>
      <c r="Q898" s="178"/>
    </row>
    <row r="899" spans="1:17">
      <c r="A899" s="5" t="str">
        <f>IF(C899=0,"",1+MAX(A$9:A898))</f>
        <v/>
      </c>
      <c r="B899" s="54" t="s">
        <v>52</v>
      </c>
      <c r="C899" s="55"/>
      <c r="D899" s="55"/>
      <c r="E899" s="36">
        <f>ROUNDUP(E897/32,0)</f>
        <v>8</v>
      </c>
      <c r="F899" s="32" t="s">
        <v>53</v>
      </c>
      <c r="G899" s="163"/>
      <c r="H899" s="163"/>
      <c r="I899" s="162"/>
      <c r="J899" s="163"/>
      <c r="K899" s="163"/>
      <c r="L899" s="172"/>
      <c r="M899" s="162"/>
      <c r="N899" s="173"/>
      <c r="O899" s="171"/>
      <c r="P899" s="163"/>
      <c r="Q899" s="178"/>
    </row>
    <row r="900" spans="1:17">
      <c r="A900" s="5" t="str">
        <f>IF(C900=0,"",1+MAX(A$9:A899))</f>
        <v/>
      </c>
      <c r="B900" s="54" t="s">
        <v>66</v>
      </c>
      <c r="C900" s="55"/>
      <c r="D900" s="55"/>
      <c r="E900" s="36">
        <f>ROUNDUP(E898/32,0)</f>
        <v>8</v>
      </c>
      <c r="F900" s="32" t="s">
        <v>53</v>
      </c>
      <c r="G900" s="163"/>
      <c r="H900" s="163"/>
      <c r="I900" s="162"/>
      <c r="J900" s="163"/>
      <c r="K900" s="163"/>
      <c r="L900" s="172"/>
      <c r="M900" s="162"/>
      <c r="N900" s="173"/>
      <c r="O900" s="171"/>
      <c r="P900" s="163"/>
      <c r="Q900" s="178"/>
    </row>
    <row r="901" spans="1:17" ht="16.5" customHeight="1">
      <c r="A901" s="5" t="str">
        <f>IF(C901=0,"",1+MAX(A$9:A900))</f>
        <v/>
      </c>
      <c r="B901" s="54" t="s">
        <v>54</v>
      </c>
      <c r="C901" s="55"/>
      <c r="D901" s="55"/>
      <c r="E901" s="36">
        <f>ROUNDUP(E899*24/500,0)*2</f>
        <v>2</v>
      </c>
      <c r="F901" s="32" t="s">
        <v>55</v>
      </c>
      <c r="G901" s="171">
        <v>4.5</v>
      </c>
      <c r="H901" s="163">
        <f t="shared" ref="H901:H908" si="436">G901*E901</f>
        <v>9</v>
      </c>
      <c r="I901" s="162"/>
      <c r="J901" s="163"/>
      <c r="K901" s="163"/>
      <c r="L901" s="172"/>
      <c r="M901" s="162"/>
      <c r="N901" s="173"/>
      <c r="O901" s="171">
        <f t="shared" ref="O901:O908" si="437">(H901+N901)/E901</f>
        <v>4.5</v>
      </c>
      <c r="P901" s="163">
        <f t="shared" ref="P901:P908" si="438">O901*E901</f>
        <v>9</v>
      </c>
      <c r="Q901" s="178"/>
    </row>
    <row r="902" spans="1:17">
      <c r="A902" s="5" t="str">
        <f>IF(C902=0,"",1+MAX(A$9:A901))</f>
        <v/>
      </c>
      <c r="B902" s="54" t="s">
        <v>56</v>
      </c>
      <c r="C902" s="55"/>
      <c r="D902" s="55"/>
      <c r="E902" s="36">
        <f>ROUNDUP(E897/200,0)*2</f>
        <v>4</v>
      </c>
      <c r="F902" s="32" t="s">
        <v>57</v>
      </c>
      <c r="G902" s="171">
        <v>9.8000000000000007</v>
      </c>
      <c r="H902" s="163">
        <f t="shared" si="436"/>
        <v>39.200000000000003</v>
      </c>
      <c r="I902" s="162"/>
      <c r="J902" s="163"/>
      <c r="K902" s="163"/>
      <c r="L902" s="172"/>
      <c r="M902" s="162"/>
      <c r="N902" s="173"/>
      <c r="O902" s="171">
        <f t="shared" si="437"/>
        <v>9.8000000000000007</v>
      </c>
      <c r="P902" s="163">
        <f t="shared" si="438"/>
        <v>39.200000000000003</v>
      </c>
      <c r="Q902" s="178"/>
    </row>
    <row r="903" spans="1:17">
      <c r="A903" s="5" t="str">
        <f>IF(C903=0,"",1+MAX(A$9:A902))</f>
        <v/>
      </c>
      <c r="B903" s="54" t="s">
        <v>58</v>
      </c>
      <c r="C903" s="55"/>
      <c r="D903" s="55"/>
      <c r="E903" s="36">
        <f>ROUNDUP(E897*5.25/1000,0)*2</f>
        <v>4</v>
      </c>
      <c r="F903" s="32" t="s">
        <v>59</v>
      </c>
      <c r="G903" s="171">
        <v>4.8</v>
      </c>
      <c r="H903" s="163">
        <f t="shared" si="436"/>
        <v>19.2</v>
      </c>
      <c r="I903" s="162"/>
      <c r="J903" s="163"/>
      <c r="K903" s="163"/>
      <c r="L903" s="172"/>
      <c r="M903" s="162"/>
      <c r="N903" s="173"/>
      <c r="O903" s="171">
        <f t="shared" si="437"/>
        <v>4.8</v>
      </c>
      <c r="P903" s="163">
        <f t="shared" si="438"/>
        <v>19.2</v>
      </c>
      <c r="Q903" s="178"/>
    </row>
    <row r="904" spans="1:17">
      <c r="A904" s="5">
        <f>IF(C904=0,"",1+MAX(A$9:A903))</f>
        <v>421</v>
      </c>
      <c r="B904" s="54" t="s">
        <v>60</v>
      </c>
      <c r="C904" s="56">
        <f>E896*F896*2</f>
        <v>240</v>
      </c>
      <c r="D904" s="37">
        <v>0.05</v>
      </c>
      <c r="E904" s="36">
        <f t="shared" ref="E904:E908" si="439">C904*(1+D904)</f>
        <v>252</v>
      </c>
      <c r="F904" s="32" t="s">
        <v>37</v>
      </c>
      <c r="G904" s="171">
        <v>0</v>
      </c>
      <c r="H904" s="163">
        <f t="shared" si="436"/>
        <v>0</v>
      </c>
      <c r="I904" s="162">
        <v>1</v>
      </c>
      <c r="J904" s="163" t="s">
        <v>42</v>
      </c>
      <c r="K904" s="163">
        <v>50</v>
      </c>
      <c r="L904" s="172">
        <v>2.1000000000000001E-2</v>
      </c>
      <c r="M904" s="162">
        <f t="shared" ref="M904:M908" si="440">L904*E904</f>
        <v>5.2920000000000007</v>
      </c>
      <c r="N904" s="173">
        <f t="shared" ref="N904:N908" si="441">M904*K904</f>
        <v>264.60000000000002</v>
      </c>
      <c r="O904" s="171">
        <f t="shared" si="437"/>
        <v>1.05</v>
      </c>
      <c r="P904" s="163">
        <f t="shared" si="438"/>
        <v>264.60000000000002</v>
      </c>
      <c r="Q904" s="178"/>
    </row>
    <row r="905" spans="1:17">
      <c r="A905" s="5">
        <f>IF(C905=0,"",1+MAX(A$9:A904))</f>
        <v>422</v>
      </c>
      <c r="B905" s="53" t="s">
        <v>207</v>
      </c>
      <c r="C905" s="57">
        <f>ROUNDUP(E896/1.33+1,0)</f>
        <v>8</v>
      </c>
      <c r="D905" s="37">
        <v>0.05</v>
      </c>
      <c r="E905" s="36">
        <f t="shared" si="439"/>
        <v>8.4</v>
      </c>
      <c r="F905" s="32" t="s">
        <v>43</v>
      </c>
      <c r="G905" s="171">
        <f>F896*3.5</f>
        <v>52.5</v>
      </c>
      <c r="H905" s="163">
        <f t="shared" si="436"/>
        <v>441</v>
      </c>
      <c r="I905" s="162">
        <v>1</v>
      </c>
      <c r="J905" s="163" t="s">
        <v>42</v>
      </c>
      <c r="K905" s="163">
        <v>50</v>
      </c>
      <c r="L905" s="172">
        <v>0.23</v>
      </c>
      <c r="M905" s="162">
        <f t="shared" si="440"/>
        <v>1.9320000000000002</v>
      </c>
      <c r="N905" s="173">
        <f t="shared" si="441"/>
        <v>96.600000000000009</v>
      </c>
      <c r="O905" s="171">
        <f t="shared" si="437"/>
        <v>64</v>
      </c>
      <c r="P905" s="163">
        <f t="shared" si="438"/>
        <v>537.6</v>
      </c>
      <c r="Q905" s="178"/>
    </row>
    <row r="906" spans="1:17">
      <c r="A906" s="5">
        <f>IF(C906=0,"",1+MAX(A$9:A905))</f>
        <v>423</v>
      </c>
      <c r="B906" s="53" t="s">
        <v>68</v>
      </c>
      <c r="C906" s="57">
        <f>E896*2</f>
        <v>16</v>
      </c>
      <c r="D906" s="37">
        <v>0.05</v>
      </c>
      <c r="E906" s="36">
        <f t="shared" si="439"/>
        <v>16.8</v>
      </c>
      <c r="F906" s="32" t="s">
        <v>38</v>
      </c>
      <c r="G906" s="171">
        <v>3.5</v>
      </c>
      <c r="H906" s="163">
        <f t="shared" si="436"/>
        <v>58.800000000000004</v>
      </c>
      <c r="I906" s="162">
        <v>1</v>
      </c>
      <c r="J906" s="163" t="s">
        <v>42</v>
      </c>
      <c r="K906" s="163">
        <v>50</v>
      </c>
      <c r="L906" s="172">
        <v>0</v>
      </c>
      <c r="M906" s="162">
        <f t="shared" si="440"/>
        <v>0</v>
      </c>
      <c r="N906" s="173">
        <f t="shared" si="441"/>
        <v>0</v>
      </c>
      <c r="O906" s="171">
        <f t="shared" si="437"/>
        <v>3.5</v>
      </c>
      <c r="P906" s="163">
        <f t="shared" si="438"/>
        <v>58.800000000000004</v>
      </c>
      <c r="Q906" s="178"/>
    </row>
    <row r="907" spans="1:17">
      <c r="A907" s="5">
        <f>IF(C907=0,"",1+MAX(A$9:A906))</f>
        <v>424</v>
      </c>
      <c r="B907" s="53" t="s">
        <v>202</v>
      </c>
      <c r="C907" s="57">
        <f>E896*F896</f>
        <v>120</v>
      </c>
      <c r="D907" s="37">
        <v>0.05</v>
      </c>
      <c r="E907" s="36">
        <f t="shared" si="439"/>
        <v>126</v>
      </c>
      <c r="F907" s="32" t="s">
        <v>37</v>
      </c>
      <c r="G907" s="171">
        <v>1.3</v>
      </c>
      <c r="H907" s="163">
        <f t="shared" si="436"/>
        <v>163.80000000000001</v>
      </c>
      <c r="I907" s="162">
        <v>1</v>
      </c>
      <c r="J907" s="163" t="s">
        <v>42</v>
      </c>
      <c r="K907" s="163">
        <v>50</v>
      </c>
      <c r="L907" s="172">
        <v>1.0999999999999999E-2</v>
      </c>
      <c r="M907" s="162">
        <f t="shared" si="440"/>
        <v>1.3859999999999999</v>
      </c>
      <c r="N907" s="173">
        <f t="shared" si="441"/>
        <v>69.3</v>
      </c>
      <c r="O907" s="171">
        <f t="shared" si="437"/>
        <v>1.85</v>
      </c>
      <c r="P907" s="163">
        <f t="shared" si="438"/>
        <v>233.10000000000002</v>
      </c>
      <c r="Q907" s="178"/>
    </row>
    <row r="908" spans="1:17">
      <c r="A908" s="5">
        <f>IF(C908=0,"",1+MAX(A$9:A907))</f>
        <v>425</v>
      </c>
      <c r="B908" s="53" t="s">
        <v>63</v>
      </c>
      <c r="C908" s="56">
        <f>E896*4</f>
        <v>32</v>
      </c>
      <c r="D908" s="37">
        <v>0.05</v>
      </c>
      <c r="E908" s="36">
        <f t="shared" si="439"/>
        <v>33.6</v>
      </c>
      <c r="F908" s="32" t="s">
        <v>38</v>
      </c>
      <c r="G908" s="171">
        <v>0.3</v>
      </c>
      <c r="H908" s="163">
        <f t="shared" si="436"/>
        <v>10.08</v>
      </c>
      <c r="I908" s="162">
        <v>1</v>
      </c>
      <c r="J908" s="163" t="s">
        <v>42</v>
      </c>
      <c r="K908" s="163">
        <v>50</v>
      </c>
      <c r="L908" s="172">
        <v>8.0000000000000002E-3</v>
      </c>
      <c r="M908" s="162">
        <f t="shared" si="440"/>
        <v>0.26880000000000004</v>
      </c>
      <c r="N908" s="173">
        <f t="shared" si="441"/>
        <v>13.440000000000001</v>
      </c>
      <c r="O908" s="171">
        <f t="shared" si="437"/>
        <v>0.70000000000000007</v>
      </c>
      <c r="P908" s="163">
        <f t="shared" si="438"/>
        <v>23.520000000000003</v>
      </c>
      <c r="Q908" s="178"/>
    </row>
    <row r="909" spans="1:17">
      <c r="A909" s="5" t="str">
        <f>IF(C909=0,"",1+MAX(A$9:A908))</f>
        <v/>
      </c>
      <c r="B909" s="40" t="s">
        <v>148</v>
      </c>
      <c r="C909" s="32"/>
      <c r="D909" s="32"/>
      <c r="E909" s="33"/>
      <c r="F909" s="33"/>
      <c r="G909" s="171"/>
      <c r="H909" s="163"/>
      <c r="I909" s="162"/>
      <c r="J909" s="163"/>
      <c r="K909" s="163"/>
      <c r="L909" s="172"/>
      <c r="M909" s="162"/>
      <c r="N909" s="173"/>
      <c r="O909" s="171"/>
      <c r="P909" s="163"/>
      <c r="Q909" s="178"/>
    </row>
    <row r="910" spans="1:17">
      <c r="A910" s="5" t="str">
        <f>IF(C910=0,"",1+MAX(A$9:A909))</f>
        <v/>
      </c>
      <c r="B910" s="41" t="s">
        <v>149</v>
      </c>
      <c r="C910" s="32"/>
      <c r="D910" s="32"/>
      <c r="E910" s="42">
        <v>201</v>
      </c>
      <c r="F910" s="42">
        <v>14.33</v>
      </c>
      <c r="G910" s="171"/>
      <c r="H910" s="163"/>
      <c r="I910" s="162"/>
      <c r="J910" s="163"/>
      <c r="K910" s="163"/>
      <c r="L910" s="172"/>
      <c r="M910" s="162"/>
      <c r="N910" s="173"/>
      <c r="O910" s="171"/>
      <c r="P910" s="163"/>
      <c r="Q910" s="178"/>
    </row>
    <row r="911" spans="1:17">
      <c r="A911" s="5">
        <f>IF(C911=0,"",1+MAX(A$9:A910))</f>
        <v>426</v>
      </c>
      <c r="B911" s="53" t="s">
        <v>160</v>
      </c>
      <c r="C911" s="35">
        <f>E910*F910*2</f>
        <v>5760.66</v>
      </c>
      <c r="D911" s="37">
        <v>0.05</v>
      </c>
      <c r="E911" s="36">
        <f>C911*(1+D911)</f>
        <v>6048.6930000000002</v>
      </c>
      <c r="F911" s="32" t="s">
        <v>37</v>
      </c>
      <c r="G911" s="171">
        <v>0.56999999999999995</v>
      </c>
      <c r="H911" s="163">
        <f>G911*E911</f>
        <v>3447.7550099999999</v>
      </c>
      <c r="I911" s="162">
        <v>2</v>
      </c>
      <c r="J911" s="163" t="s">
        <v>51</v>
      </c>
      <c r="K911" s="163">
        <v>50</v>
      </c>
      <c r="L911" s="172">
        <v>1.4E-2</v>
      </c>
      <c r="M911" s="162">
        <f>L911*E911</f>
        <v>84.681702000000001</v>
      </c>
      <c r="N911" s="173">
        <f>M911*K911</f>
        <v>4234.0851000000002</v>
      </c>
      <c r="O911" s="171">
        <f>(H911+N911)/E911</f>
        <v>1.27</v>
      </c>
      <c r="P911" s="163">
        <f>O911*E911</f>
        <v>7681.8401100000001</v>
      </c>
      <c r="Q911" s="178"/>
    </row>
    <row r="912" spans="1:17">
      <c r="A912" s="5" t="str">
        <f>IF(C912=0,"",1+MAX(A$9:A911))</f>
        <v/>
      </c>
      <c r="B912" s="54" t="s">
        <v>52</v>
      </c>
      <c r="C912" s="55"/>
      <c r="D912" s="55"/>
      <c r="E912" s="36">
        <f>ROUNDUP(E911/32,0)</f>
        <v>190</v>
      </c>
      <c r="F912" s="32" t="s">
        <v>53</v>
      </c>
      <c r="G912" s="171"/>
      <c r="H912" s="163"/>
      <c r="I912" s="162"/>
      <c r="J912" s="163"/>
      <c r="K912" s="163"/>
      <c r="L912" s="172"/>
      <c r="M912" s="162"/>
      <c r="N912" s="173"/>
      <c r="O912" s="171"/>
      <c r="P912" s="163"/>
      <c r="Q912" s="178"/>
    </row>
    <row r="913" spans="1:17" ht="16.5" customHeight="1">
      <c r="A913" s="5" t="str">
        <f>IF(C913=0,"",1+MAX(A$9:A912))</f>
        <v/>
      </c>
      <c r="B913" s="54" t="s">
        <v>54</v>
      </c>
      <c r="C913" s="55"/>
      <c r="D913" s="55"/>
      <c r="E913" s="36">
        <f>ROUNDUP(E912*24/500,0)</f>
        <v>10</v>
      </c>
      <c r="F913" s="32" t="s">
        <v>55</v>
      </c>
      <c r="G913" s="171">
        <v>4.5</v>
      </c>
      <c r="H913" s="163">
        <f t="shared" ref="H913:H920" si="442">G913*E913</f>
        <v>45</v>
      </c>
      <c r="I913" s="162"/>
      <c r="J913" s="163"/>
      <c r="K913" s="163"/>
      <c r="L913" s="172"/>
      <c r="M913" s="162"/>
      <c r="N913" s="173"/>
      <c r="O913" s="171">
        <f t="shared" ref="O913:O920" si="443">(H913+N913)/E913</f>
        <v>4.5</v>
      </c>
      <c r="P913" s="163">
        <f t="shared" ref="P913:P920" si="444">O913*E913</f>
        <v>45</v>
      </c>
      <c r="Q913" s="178"/>
    </row>
    <row r="914" spans="1:17">
      <c r="A914" s="5" t="str">
        <f>IF(C914=0,"",1+MAX(A$9:A913))</f>
        <v/>
      </c>
      <c r="B914" s="54" t="s">
        <v>56</v>
      </c>
      <c r="C914" s="55"/>
      <c r="D914" s="55"/>
      <c r="E914" s="36">
        <f>ROUNDUP(E911/200,0)</f>
        <v>31</v>
      </c>
      <c r="F914" s="32" t="s">
        <v>57</v>
      </c>
      <c r="G914" s="171">
        <v>9.8000000000000007</v>
      </c>
      <c r="H914" s="163">
        <f t="shared" si="442"/>
        <v>303.8</v>
      </c>
      <c r="I914" s="162"/>
      <c r="J914" s="163"/>
      <c r="K914" s="163"/>
      <c r="L914" s="172"/>
      <c r="M914" s="162"/>
      <c r="N914" s="173"/>
      <c r="O914" s="171">
        <f t="shared" si="443"/>
        <v>9.8000000000000007</v>
      </c>
      <c r="P914" s="163">
        <f t="shared" si="444"/>
        <v>303.8</v>
      </c>
      <c r="Q914" s="178"/>
    </row>
    <row r="915" spans="1:17">
      <c r="A915" s="5" t="str">
        <f>IF(C915=0,"",1+MAX(A$9:A914))</f>
        <v/>
      </c>
      <c r="B915" s="54" t="s">
        <v>58</v>
      </c>
      <c r="C915" s="55"/>
      <c r="D915" s="55"/>
      <c r="E915" s="36">
        <f>ROUNDUP(E911*5.25/1000,0)</f>
        <v>32</v>
      </c>
      <c r="F915" s="32" t="s">
        <v>59</v>
      </c>
      <c r="G915" s="171">
        <v>4.8</v>
      </c>
      <c r="H915" s="163">
        <f t="shared" si="442"/>
        <v>153.6</v>
      </c>
      <c r="I915" s="162"/>
      <c r="J915" s="163"/>
      <c r="K915" s="163"/>
      <c r="L915" s="172"/>
      <c r="M915" s="162"/>
      <c r="N915" s="173"/>
      <c r="O915" s="171">
        <f t="shared" si="443"/>
        <v>4.8</v>
      </c>
      <c r="P915" s="163">
        <f t="shared" si="444"/>
        <v>153.6</v>
      </c>
      <c r="Q915" s="178"/>
    </row>
    <row r="916" spans="1:17">
      <c r="A916" s="5">
        <f>IF(C916=0,"",1+MAX(A$9:A915))</f>
        <v>427</v>
      </c>
      <c r="B916" s="54" t="s">
        <v>60</v>
      </c>
      <c r="C916" s="56">
        <f>E910*F910*2</f>
        <v>5760.66</v>
      </c>
      <c r="D916" s="37">
        <v>0.05</v>
      </c>
      <c r="E916" s="36">
        <f>C916*(1+D916)</f>
        <v>6048.6930000000002</v>
      </c>
      <c r="F916" s="32" t="s">
        <v>37</v>
      </c>
      <c r="G916" s="171">
        <v>0</v>
      </c>
      <c r="H916" s="163">
        <f t="shared" si="442"/>
        <v>0</v>
      </c>
      <c r="I916" s="162">
        <v>1</v>
      </c>
      <c r="J916" s="163" t="s">
        <v>42</v>
      </c>
      <c r="K916" s="163">
        <v>50</v>
      </c>
      <c r="L916" s="172">
        <v>2.1000000000000001E-2</v>
      </c>
      <c r="M916" s="162">
        <f t="shared" ref="M916:M920" si="445">L916*E916</f>
        <v>127.02255300000002</v>
      </c>
      <c r="N916" s="173">
        <f t="shared" ref="N916:N920" si="446">M916*K916</f>
        <v>6351.1276500000004</v>
      </c>
      <c r="O916" s="171">
        <f t="shared" si="443"/>
        <v>1.05</v>
      </c>
      <c r="P916" s="163">
        <f t="shared" si="444"/>
        <v>6351.1276500000004</v>
      </c>
      <c r="Q916" s="178"/>
    </row>
    <row r="917" spans="1:17">
      <c r="A917" s="5">
        <f>IF(C917=0,"",1+MAX(A$9:A916))</f>
        <v>428</v>
      </c>
      <c r="B917" s="53" t="s">
        <v>209</v>
      </c>
      <c r="C917" s="56">
        <f>ROUNDUP(E910/1.33+1,0)</f>
        <v>153</v>
      </c>
      <c r="D917" s="37">
        <v>0.05</v>
      </c>
      <c r="E917" s="36">
        <f>C917*(1+D917)</f>
        <v>160.65</v>
      </c>
      <c r="F917" s="32" t="s">
        <v>43</v>
      </c>
      <c r="G917" s="171">
        <f>1.5*F910</f>
        <v>21.495000000000001</v>
      </c>
      <c r="H917" s="163">
        <f t="shared" si="442"/>
        <v>3453.1717500000004</v>
      </c>
      <c r="I917" s="162">
        <v>1</v>
      </c>
      <c r="J917" s="163" t="s">
        <v>42</v>
      </c>
      <c r="K917" s="163">
        <v>50</v>
      </c>
      <c r="L917" s="172">
        <v>0.23</v>
      </c>
      <c r="M917" s="162">
        <f t="shared" si="445"/>
        <v>36.9495</v>
      </c>
      <c r="N917" s="173">
        <f t="shared" si="446"/>
        <v>1847.4749999999999</v>
      </c>
      <c r="O917" s="171">
        <f t="shared" si="443"/>
        <v>32.994999999999997</v>
      </c>
      <c r="P917" s="163">
        <f t="shared" si="444"/>
        <v>5300.6467499999999</v>
      </c>
      <c r="Q917" s="178"/>
    </row>
    <row r="918" spans="1:17">
      <c r="A918" s="5">
        <f>IF(C918=0,"",1+MAX(A$9:A917))</f>
        <v>429</v>
      </c>
      <c r="B918" s="53" t="s">
        <v>62</v>
      </c>
      <c r="C918" s="56">
        <f>E910*2</f>
        <v>402</v>
      </c>
      <c r="D918" s="37">
        <v>0.05</v>
      </c>
      <c r="E918" s="36">
        <f t="shared" ref="E918:E920" si="447">C918*(1+D918)</f>
        <v>422.1</v>
      </c>
      <c r="F918" s="32" t="s">
        <v>38</v>
      </c>
      <c r="G918" s="171">
        <v>1.5</v>
      </c>
      <c r="H918" s="163">
        <f t="shared" si="442"/>
        <v>633.15000000000009</v>
      </c>
      <c r="I918" s="162">
        <v>1</v>
      </c>
      <c r="J918" s="163" t="s">
        <v>42</v>
      </c>
      <c r="K918" s="163">
        <v>50</v>
      </c>
      <c r="L918" s="172">
        <v>0</v>
      </c>
      <c r="M918" s="162">
        <f t="shared" si="445"/>
        <v>0</v>
      </c>
      <c r="N918" s="173">
        <f t="shared" si="446"/>
        <v>0</v>
      </c>
      <c r="O918" s="171">
        <f t="shared" si="443"/>
        <v>1.5000000000000002</v>
      </c>
      <c r="P918" s="163">
        <f t="shared" si="444"/>
        <v>633.15000000000009</v>
      </c>
      <c r="Q918" s="178"/>
    </row>
    <row r="919" spans="1:17">
      <c r="A919" s="5">
        <f>IF(C919=0,"",1+MAX(A$9:A918))</f>
        <v>430</v>
      </c>
      <c r="B919" s="53" t="s">
        <v>194</v>
      </c>
      <c r="C919" s="56">
        <f>E910*F910</f>
        <v>2880.33</v>
      </c>
      <c r="D919" s="37">
        <v>0.05</v>
      </c>
      <c r="E919" s="36">
        <f t="shared" si="447"/>
        <v>3024.3465000000001</v>
      </c>
      <c r="F919" s="32" t="s">
        <v>37</v>
      </c>
      <c r="G919" s="171">
        <v>0.85</v>
      </c>
      <c r="H919" s="163">
        <f t="shared" si="442"/>
        <v>2570.6945249999999</v>
      </c>
      <c r="I919" s="162">
        <v>1</v>
      </c>
      <c r="J919" s="163" t="s">
        <v>42</v>
      </c>
      <c r="K919" s="163">
        <v>50</v>
      </c>
      <c r="L919" s="172">
        <v>1.0999999999999999E-2</v>
      </c>
      <c r="M919" s="162">
        <f t="shared" si="445"/>
        <v>33.267811500000001</v>
      </c>
      <c r="N919" s="173">
        <f t="shared" si="446"/>
        <v>1663.3905750000001</v>
      </c>
      <c r="O919" s="171">
        <f t="shared" si="443"/>
        <v>1.4000000000000001</v>
      </c>
      <c r="P919" s="163">
        <f t="shared" si="444"/>
        <v>4234.0851000000002</v>
      </c>
      <c r="Q919" s="178"/>
    </row>
    <row r="920" spans="1:17" ht="16.5" thickBot="1">
      <c r="A920" s="5">
        <f>IF(C920=0,"",1+MAX(A$9:A919))</f>
        <v>431</v>
      </c>
      <c r="B920" s="53" t="s">
        <v>63</v>
      </c>
      <c r="C920" s="56">
        <f>E910*4</f>
        <v>804</v>
      </c>
      <c r="D920" s="37">
        <v>0.05</v>
      </c>
      <c r="E920" s="36">
        <f t="shared" si="447"/>
        <v>844.2</v>
      </c>
      <c r="F920" s="32" t="s">
        <v>38</v>
      </c>
      <c r="G920" s="171">
        <v>0.3</v>
      </c>
      <c r="H920" s="163">
        <f t="shared" si="442"/>
        <v>253.26</v>
      </c>
      <c r="I920" s="162">
        <v>1</v>
      </c>
      <c r="J920" s="163" t="s">
        <v>42</v>
      </c>
      <c r="K920" s="163">
        <v>50</v>
      </c>
      <c r="L920" s="172">
        <v>8.0000000000000002E-3</v>
      </c>
      <c r="M920" s="162">
        <f t="shared" si="445"/>
        <v>6.7536000000000005</v>
      </c>
      <c r="N920" s="173">
        <f t="shared" si="446"/>
        <v>337.68</v>
      </c>
      <c r="O920" s="171">
        <f t="shared" si="443"/>
        <v>0.70000000000000007</v>
      </c>
      <c r="P920" s="163">
        <f t="shared" si="444"/>
        <v>590.94000000000005</v>
      </c>
      <c r="Q920" s="178"/>
    </row>
    <row r="921" spans="1:17" ht="16.5" thickBot="1">
      <c r="A921" s="154"/>
      <c r="B921" s="155"/>
      <c r="C921" s="156"/>
      <c r="D921" s="157"/>
      <c r="E921" s="157"/>
      <c r="F921" s="158"/>
      <c r="G921" s="158"/>
      <c r="H921" s="158"/>
      <c r="I921" s="158"/>
      <c r="J921" s="159"/>
      <c r="K921" s="159"/>
      <c r="L921" s="160"/>
      <c r="M921" s="159"/>
      <c r="N921" s="157"/>
      <c r="O921" s="159"/>
      <c r="P921" s="159"/>
      <c r="Q921" s="161"/>
    </row>
    <row r="922" spans="1:17">
      <c r="A922" s="121" t="s">
        <v>182</v>
      </c>
      <c r="B922" s="133"/>
      <c r="C922" s="134"/>
      <c r="D922" s="135"/>
      <c r="E922" s="135"/>
      <c r="F922" s="136"/>
      <c r="G922" s="136"/>
      <c r="H922" s="136"/>
      <c r="I922" s="137"/>
      <c r="J922" s="138"/>
      <c r="K922" s="137" t="s">
        <v>6</v>
      </c>
      <c r="L922" s="137"/>
      <c r="M922" s="139"/>
      <c r="N922" s="138"/>
      <c r="O922" s="137"/>
      <c r="P922" s="137"/>
      <c r="Q922" s="140"/>
    </row>
    <row r="923" spans="1:17">
      <c r="A923" s="121" t="s">
        <v>183</v>
      </c>
      <c r="B923" s="141"/>
      <c r="C923" s="142"/>
      <c r="D923" s="135"/>
      <c r="E923" s="135"/>
      <c r="F923" s="136"/>
      <c r="G923" s="136"/>
      <c r="H923" s="136"/>
      <c r="I923" s="143"/>
      <c r="J923" s="138"/>
      <c r="K923" s="144" t="s">
        <v>7</v>
      </c>
      <c r="L923" s="145"/>
      <c r="M923" s="139"/>
      <c r="N923" s="138"/>
      <c r="O923" s="144"/>
      <c r="P923" s="145"/>
      <c r="Q923" s="140"/>
    </row>
    <row r="924" spans="1:17">
      <c r="A924" s="122"/>
      <c r="B924" s="133"/>
      <c r="C924" s="134"/>
      <c r="D924" s="135"/>
      <c r="E924" s="135"/>
      <c r="F924" s="136"/>
      <c r="G924" s="136"/>
      <c r="H924" s="136"/>
      <c r="I924" s="143"/>
      <c r="J924" s="138"/>
      <c r="K924" s="144" t="s">
        <v>8</v>
      </c>
      <c r="L924" s="144"/>
      <c r="M924" s="139"/>
      <c r="N924" s="138"/>
      <c r="O924" s="144"/>
      <c r="P924" s="144"/>
      <c r="Q924" s="140"/>
    </row>
    <row r="925" spans="1:17">
      <c r="A925" s="123" t="s">
        <v>205</v>
      </c>
      <c r="B925" s="146"/>
      <c r="C925" s="147"/>
      <c r="D925" s="135"/>
      <c r="E925" s="135"/>
      <c r="F925" s="136"/>
      <c r="G925" s="136"/>
      <c r="H925" s="136"/>
      <c r="I925" s="139"/>
      <c r="J925" s="138"/>
      <c r="K925" s="144" t="s">
        <v>9</v>
      </c>
      <c r="L925" s="144"/>
      <c r="M925" s="139"/>
      <c r="N925" s="138"/>
      <c r="O925" s="144"/>
      <c r="P925" s="144"/>
      <c r="Q925" s="140"/>
    </row>
    <row r="926" spans="1:17" ht="16.5" thickBot="1">
      <c r="A926" s="124"/>
      <c r="B926" s="125"/>
      <c r="C926" s="126"/>
      <c r="D926" s="127"/>
      <c r="E926" s="127"/>
      <c r="F926" s="128"/>
      <c r="G926" s="128"/>
      <c r="H926" s="128"/>
      <c r="I926" s="128"/>
      <c r="J926" s="130"/>
      <c r="K926" s="131" t="s">
        <v>0</v>
      </c>
      <c r="L926" s="132">
        <f ca="1">TODAY()</f>
        <v>46151</v>
      </c>
      <c r="M926" s="129"/>
      <c r="N926" s="130"/>
      <c r="O926" s="131"/>
      <c r="P926" s="132"/>
      <c r="Q926" s="148"/>
    </row>
    <row r="927" spans="1:17" ht="36.75" thickBot="1">
      <c r="A927" s="149" t="s">
        <v>10</v>
      </c>
      <c r="B927" s="150" t="s">
        <v>1</v>
      </c>
      <c r="C927" s="151" t="s">
        <v>11</v>
      </c>
      <c r="D927" s="151" t="s">
        <v>12</v>
      </c>
      <c r="E927" s="150" t="s">
        <v>13</v>
      </c>
      <c r="F927" s="151" t="s">
        <v>14</v>
      </c>
      <c r="G927" s="151" t="s">
        <v>24</v>
      </c>
      <c r="H927" s="150" t="s">
        <v>2</v>
      </c>
      <c r="I927" s="150" t="s">
        <v>41</v>
      </c>
      <c r="J927" s="150" t="s">
        <v>40</v>
      </c>
      <c r="K927" s="150" t="s">
        <v>34</v>
      </c>
      <c r="L927" s="152" t="s">
        <v>35</v>
      </c>
      <c r="M927" s="150" t="s">
        <v>36</v>
      </c>
      <c r="N927" s="150" t="s">
        <v>3</v>
      </c>
      <c r="O927" s="151" t="s">
        <v>15</v>
      </c>
      <c r="P927" s="151" t="s">
        <v>4</v>
      </c>
      <c r="Q927" s="153" t="s">
        <v>16</v>
      </c>
    </row>
    <row r="928" spans="1:17" ht="16.5" thickBot="1">
      <c r="A928" s="109"/>
      <c r="B928" s="110" t="s">
        <v>17</v>
      </c>
      <c r="C928" s="111"/>
      <c r="D928" s="111"/>
      <c r="E928" s="111"/>
      <c r="F928" s="111"/>
      <c r="G928" s="111"/>
      <c r="H928" s="111"/>
      <c r="I928" s="111"/>
      <c r="J928" s="111"/>
      <c r="K928" s="111"/>
      <c r="L928" s="111"/>
      <c r="M928" s="111"/>
      <c r="N928" s="111"/>
      <c r="O928" s="111"/>
      <c r="P928" s="111"/>
      <c r="Q928" s="112"/>
    </row>
    <row r="929" spans="1:17">
      <c r="A929" s="5" t="str">
        <f>IF(C929=0,"",1+MAX(A$9:A920))</f>
        <v/>
      </c>
      <c r="B929" s="41" t="s">
        <v>150</v>
      </c>
      <c r="C929" s="32"/>
      <c r="D929" s="32"/>
      <c r="E929" s="42">
        <v>76</v>
      </c>
      <c r="F929" s="42">
        <v>14.33</v>
      </c>
      <c r="G929" s="171"/>
      <c r="H929" s="163"/>
      <c r="I929" s="162"/>
      <c r="J929" s="163"/>
      <c r="K929" s="163"/>
      <c r="L929" s="172"/>
      <c r="M929" s="162"/>
      <c r="N929" s="173"/>
      <c r="O929" s="171"/>
      <c r="P929" s="163"/>
      <c r="Q929" s="178"/>
    </row>
    <row r="930" spans="1:17">
      <c r="A930" s="5">
        <f>IF(C930=0,"",1+MAX(A$9:A929))</f>
        <v>432</v>
      </c>
      <c r="B930" s="53" t="s">
        <v>166</v>
      </c>
      <c r="C930" s="35">
        <f>E929*F929</f>
        <v>1089.08</v>
      </c>
      <c r="D930" s="37">
        <v>0.05</v>
      </c>
      <c r="E930" s="36">
        <f>C930*(1+D930)</f>
        <v>1143.5339999999999</v>
      </c>
      <c r="F930" s="32" t="s">
        <v>37</v>
      </c>
      <c r="G930" s="171">
        <v>0.56000000000000005</v>
      </c>
      <c r="H930" s="163">
        <f>G930*E930</f>
        <v>640.37904000000003</v>
      </c>
      <c r="I930" s="162">
        <v>2</v>
      </c>
      <c r="J930" s="163" t="s">
        <v>51</v>
      </c>
      <c r="K930" s="163">
        <v>50</v>
      </c>
      <c r="L930" s="172">
        <v>1.4E-2</v>
      </c>
      <c r="M930" s="162">
        <f>L930*E930</f>
        <v>16.009475999999999</v>
      </c>
      <c r="N930" s="173">
        <f>M930*K930</f>
        <v>800.47379999999998</v>
      </c>
      <c r="O930" s="171">
        <f>(H930+N930)/E930</f>
        <v>1.2600000000000002</v>
      </c>
      <c r="P930" s="163">
        <f>O930*E930</f>
        <v>1440.85284</v>
      </c>
      <c r="Q930" s="178"/>
    </row>
    <row r="931" spans="1:17">
      <c r="A931" s="5" t="str">
        <f>IF(C931=0,"",1+MAX(A$9:A930))</f>
        <v/>
      </c>
      <c r="B931" s="54" t="s">
        <v>52</v>
      </c>
      <c r="C931" s="55"/>
      <c r="D931" s="55"/>
      <c r="E931" s="36">
        <f>ROUNDUP(E930/32,0)</f>
        <v>36</v>
      </c>
      <c r="F931" s="32" t="s">
        <v>53</v>
      </c>
      <c r="G931" s="163"/>
      <c r="H931" s="163"/>
      <c r="I931" s="162"/>
      <c r="J931" s="163"/>
      <c r="K931" s="163"/>
      <c r="L931" s="172"/>
      <c r="M931" s="162"/>
      <c r="N931" s="173"/>
      <c r="O931" s="171"/>
      <c r="P931" s="163"/>
      <c r="Q931" s="178"/>
    </row>
    <row r="932" spans="1:17" ht="16.5" customHeight="1">
      <c r="A932" s="5" t="str">
        <f>IF(C932=0,"",1+MAX(A$9:A931))</f>
        <v/>
      </c>
      <c r="B932" s="54" t="s">
        <v>54</v>
      </c>
      <c r="C932" s="55"/>
      <c r="D932" s="55"/>
      <c r="E932" s="36">
        <f>ROUNDUP(E931*24/500,0)</f>
        <v>2</v>
      </c>
      <c r="F932" s="32" t="s">
        <v>55</v>
      </c>
      <c r="G932" s="171">
        <v>4.5</v>
      </c>
      <c r="H932" s="163">
        <f t="shared" ref="H932:H937" si="448">G932*E932</f>
        <v>9</v>
      </c>
      <c r="I932" s="162"/>
      <c r="J932" s="163"/>
      <c r="K932" s="163"/>
      <c r="L932" s="172"/>
      <c r="M932" s="162"/>
      <c r="N932" s="173"/>
      <c r="O932" s="171">
        <f t="shared" ref="O932:O939" si="449">(H932+N932)/E932</f>
        <v>4.5</v>
      </c>
      <c r="P932" s="163">
        <f t="shared" ref="P932:P939" si="450">O932*E932</f>
        <v>9</v>
      </c>
      <c r="Q932" s="178"/>
    </row>
    <row r="933" spans="1:17" ht="15" customHeight="1">
      <c r="A933" s="5" t="str">
        <f>IF(C933=0,"",1+MAX(A$9:A932))</f>
        <v/>
      </c>
      <c r="B933" s="54" t="s">
        <v>56</v>
      </c>
      <c r="C933" s="55"/>
      <c r="D933" s="55"/>
      <c r="E933" s="36">
        <f>ROUNDUP(E930/200,0)</f>
        <v>6</v>
      </c>
      <c r="F933" s="32" t="s">
        <v>57</v>
      </c>
      <c r="G933" s="171">
        <v>9.8000000000000007</v>
      </c>
      <c r="H933" s="163">
        <f t="shared" si="448"/>
        <v>58.800000000000004</v>
      </c>
      <c r="I933" s="162"/>
      <c r="J933" s="163"/>
      <c r="K933" s="163"/>
      <c r="L933" s="172"/>
      <c r="M933" s="162"/>
      <c r="N933" s="173"/>
      <c r="O933" s="171">
        <f t="shared" si="449"/>
        <v>9.8000000000000007</v>
      </c>
      <c r="P933" s="163">
        <f t="shared" si="450"/>
        <v>58.800000000000004</v>
      </c>
      <c r="Q933" s="178"/>
    </row>
    <row r="934" spans="1:17">
      <c r="A934" s="5" t="str">
        <f>IF(C934=0,"",1+MAX(A$9:A933))</f>
        <v/>
      </c>
      <c r="B934" s="54" t="s">
        <v>58</v>
      </c>
      <c r="C934" s="55"/>
      <c r="D934" s="55"/>
      <c r="E934" s="36">
        <f>ROUNDUP(E930*5.25/1000,0)</f>
        <v>7</v>
      </c>
      <c r="F934" s="32" t="s">
        <v>59</v>
      </c>
      <c r="G934" s="171">
        <v>4.8</v>
      </c>
      <c r="H934" s="163">
        <f t="shared" si="448"/>
        <v>33.6</v>
      </c>
      <c r="I934" s="162"/>
      <c r="J934" s="163"/>
      <c r="K934" s="163"/>
      <c r="L934" s="172"/>
      <c r="M934" s="162"/>
      <c r="N934" s="173"/>
      <c r="O934" s="171">
        <f t="shared" si="449"/>
        <v>4.8</v>
      </c>
      <c r="P934" s="163">
        <f t="shared" si="450"/>
        <v>33.6</v>
      </c>
      <c r="Q934" s="178"/>
    </row>
    <row r="935" spans="1:17">
      <c r="A935" s="5">
        <f>IF(C935=0,"",1+MAX(A$9:A934))</f>
        <v>433</v>
      </c>
      <c r="B935" s="54" t="s">
        <v>60</v>
      </c>
      <c r="C935" s="56">
        <f>E929*F929*2</f>
        <v>2178.16</v>
      </c>
      <c r="D935" s="37">
        <v>0.05</v>
      </c>
      <c r="E935" s="36">
        <f t="shared" ref="E935:E937" si="451">C935*(1+D935)</f>
        <v>2287.0679999999998</v>
      </c>
      <c r="F935" s="32" t="s">
        <v>37</v>
      </c>
      <c r="G935" s="171">
        <v>0</v>
      </c>
      <c r="H935" s="163">
        <f t="shared" si="448"/>
        <v>0</v>
      </c>
      <c r="I935" s="162">
        <v>1</v>
      </c>
      <c r="J935" s="163" t="s">
        <v>42</v>
      </c>
      <c r="K935" s="163">
        <v>50</v>
      </c>
      <c r="L935" s="172">
        <v>2.1000000000000001E-2</v>
      </c>
      <c r="M935" s="162">
        <f t="shared" ref="M935:M939" si="452">L935*E935</f>
        <v>48.028427999999998</v>
      </c>
      <c r="N935" s="173">
        <f t="shared" ref="N935:N939" si="453">M935*K935</f>
        <v>2401.4213999999997</v>
      </c>
      <c r="O935" s="171">
        <f t="shared" si="449"/>
        <v>1.05</v>
      </c>
      <c r="P935" s="163">
        <f t="shared" si="450"/>
        <v>2401.4213999999997</v>
      </c>
      <c r="Q935" s="178"/>
    </row>
    <row r="936" spans="1:17">
      <c r="A936" s="5">
        <f>IF(C936=0,"",1+MAX(A$9:A935))</f>
        <v>434</v>
      </c>
      <c r="B936" s="53" t="s">
        <v>207</v>
      </c>
      <c r="C936" s="56">
        <f>ROUNDUP(E929/1.33+1,0)</f>
        <v>59</v>
      </c>
      <c r="D936" s="37">
        <v>0.05</v>
      </c>
      <c r="E936" s="36">
        <f t="shared" si="451"/>
        <v>61.95</v>
      </c>
      <c r="F936" s="32" t="s">
        <v>43</v>
      </c>
      <c r="G936" s="171">
        <f>F929*3.5</f>
        <v>50.155000000000001</v>
      </c>
      <c r="H936" s="163">
        <f t="shared" si="448"/>
        <v>3107.1022500000004</v>
      </c>
      <c r="I936" s="162">
        <v>1</v>
      </c>
      <c r="J936" s="163" t="s">
        <v>42</v>
      </c>
      <c r="K936" s="163">
        <v>50</v>
      </c>
      <c r="L936" s="172">
        <v>0.23</v>
      </c>
      <c r="M936" s="162">
        <f t="shared" si="452"/>
        <v>14.248500000000002</v>
      </c>
      <c r="N936" s="173">
        <f t="shared" si="453"/>
        <v>712.42500000000007</v>
      </c>
      <c r="O936" s="171">
        <f t="shared" si="449"/>
        <v>61.655000000000008</v>
      </c>
      <c r="P936" s="163">
        <f t="shared" si="450"/>
        <v>3819.5272500000005</v>
      </c>
      <c r="Q936" s="178"/>
    </row>
    <row r="937" spans="1:17">
      <c r="A937" s="5">
        <f>IF(C937=0,"",1+MAX(A$9:A936))</f>
        <v>435</v>
      </c>
      <c r="B937" s="53" t="s">
        <v>68</v>
      </c>
      <c r="C937" s="56">
        <f>E929*2</f>
        <v>152</v>
      </c>
      <c r="D937" s="37">
        <v>0.05</v>
      </c>
      <c r="E937" s="36">
        <f t="shared" si="451"/>
        <v>159.6</v>
      </c>
      <c r="F937" s="32" t="s">
        <v>38</v>
      </c>
      <c r="G937" s="171">
        <v>3.5</v>
      </c>
      <c r="H937" s="163">
        <f t="shared" si="448"/>
        <v>558.6</v>
      </c>
      <c r="I937" s="162">
        <v>1</v>
      </c>
      <c r="J937" s="163" t="s">
        <v>42</v>
      </c>
      <c r="K937" s="163">
        <v>50</v>
      </c>
      <c r="L937" s="172">
        <v>0</v>
      </c>
      <c r="M937" s="162">
        <f t="shared" si="452"/>
        <v>0</v>
      </c>
      <c r="N937" s="173">
        <f t="shared" si="453"/>
        <v>0</v>
      </c>
      <c r="O937" s="171">
        <f t="shared" si="449"/>
        <v>3.5000000000000004</v>
      </c>
      <c r="P937" s="163">
        <f t="shared" si="450"/>
        <v>558.6</v>
      </c>
      <c r="Q937" s="178"/>
    </row>
    <row r="938" spans="1:17">
      <c r="A938" s="5">
        <f>IF(C938=0,"",1+MAX(A$9:A937))</f>
        <v>436</v>
      </c>
      <c r="B938" s="53" t="s">
        <v>164</v>
      </c>
      <c r="C938" s="57">
        <f>E929*F929</f>
        <v>1089.08</v>
      </c>
      <c r="D938" s="37">
        <v>0.05</v>
      </c>
      <c r="E938" s="36">
        <f t="shared" ref="E938:E939" si="454">C938*(1+D938)</f>
        <v>1143.5339999999999</v>
      </c>
      <c r="F938" s="32" t="s">
        <v>37</v>
      </c>
      <c r="G938" s="171">
        <v>1.7</v>
      </c>
      <c r="H938" s="163">
        <f t="shared" ref="H938:H939" si="455">G938*E938</f>
        <v>1944.0077999999996</v>
      </c>
      <c r="I938" s="162">
        <v>1</v>
      </c>
      <c r="J938" s="163" t="s">
        <v>42</v>
      </c>
      <c r="K938" s="163">
        <v>50</v>
      </c>
      <c r="L938" s="172">
        <v>1.0999999999999999E-2</v>
      </c>
      <c r="M938" s="162">
        <f t="shared" si="452"/>
        <v>12.578873999999997</v>
      </c>
      <c r="N938" s="173">
        <f t="shared" si="453"/>
        <v>628.94369999999981</v>
      </c>
      <c r="O938" s="171">
        <f t="shared" si="449"/>
        <v>2.2499999999999996</v>
      </c>
      <c r="P938" s="163">
        <f t="shared" si="450"/>
        <v>2572.9514999999992</v>
      </c>
      <c r="Q938" s="178"/>
    </row>
    <row r="939" spans="1:17">
      <c r="A939" s="5">
        <f>IF(C939=0,"",1+MAX(A$9:A938))</f>
        <v>437</v>
      </c>
      <c r="B939" s="53" t="s">
        <v>63</v>
      </c>
      <c r="C939" s="56">
        <f>E929*2</f>
        <v>152</v>
      </c>
      <c r="D939" s="37">
        <v>0.05</v>
      </c>
      <c r="E939" s="36">
        <f t="shared" si="454"/>
        <v>159.6</v>
      </c>
      <c r="F939" s="32" t="s">
        <v>38</v>
      </c>
      <c r="G939" s="171">
        <v>0.3</v>
      </c>
      <c r="H939" s="163">
        <f t="shared" si="455"/>
        <v>47.879999999999995</v>
      </c>
      <c r="I939" s="162">
        <v>1</v>
      </c>
      <c r="J939" s="163" t="s">
        <v>42</v>
      </c>
      <c r="K939" s="163">
        <v>50</v>
      </c>
      <c r="L939" s="172">
        <v>8.0000000000000002E-3</v>
      </c>
      <c r="M939" s="162">
        <f t="shared" si="452"/>
        <v>1.2767999999999999</v>
      </c>
      <c r="N939" s="173">
        <f t="shared" si="453"/>
        <v>63.839999999999996</v>
      </c>
      <c r="O939" s="171">
        <f t="shared" si="449"/>
        <v>0.70000000000000007</v>
      </c>
      <c r="P939" s="163">
        <f t="shared" si="450"/>
        <v>111.72000000000001</v>
      </c>
      <c r="Q939" s="178"/>
    </row>
    <row r="940" spans="1:17">
      <c r="A940" s="5" t="str">
        <f>IF(C940=0,"",1+MAX(A$9:A939))</f>
        <v/>
      </c>
      <c r="B940" s="41" t="s">
        <v>151</v>
      </c>
      <c r="C940" s="32"/>
      <c r="D940" s="32"/>
      <c r="E940" s="42">
        <v>72</v>
      </c>
      <c r="F940" s="42">
        <v>14.33</v>
      </c>
      <c r="G940" s="171"/>
      <c r="H940" s="163"/>
      <c r="I940" s="162"/>
      <c r="J940" s="163"/>
      <c r="K940" s="163"/>
      <c r="L940" s="172"/>
      <c r="M940" s="162"/>
      <c r="N940" s="173"/>
      <c r="O940" s="171"/>
      <c r="P940" s="163"/>
      <c r="Q940" s="178"/>
    </row>
    <row r="941" spans="1:17">
      <c r="A941" s="5">
        <f>IF(C941=0,"",1+MAX(A$9:A940))</f>
        <v>438</v>
      </c>
      <c r="B941" s="53" t="s">
        <v>64</v>
      </c>
      <c r="C941" s="35">
        <f>E940*F940</f>
        <v>1031.76</v>
      </c>
      <c r="D941" s="37">
        <v>0.05</v>
      </c>
      <c r="E941" s="36">
        <f>C941*(1+D941)</f>
        <v>1083.348</v>
      </c>
      <c r="F941" s="32" t="s">
        <v>37</v>
      </c>
      <c r="G941" s="171">
        <v>0.56999999999999995</v>
      </c>
      <c r="H941" s="163">
        <f>G941*E941</f>
        <v>617.50835999999993</v>
      </c>
      <c r="I941" s="162">
        <v>2</v>
      </c>
      <c r="J941" s="163" t="s">
        <v>51</v>
      </c>
      <c r="K941" s="163">
        <v>50</v>
      </c>
      <c r="L941" s="172">
        <v>1.4E-2</v>
      </c>
      <c r="M941" s="162">
        <f>L941*E941</f>
        <v>15.166872</v>
      </c>
      <c r="N941" s="173">
        <f>M941*K941</f>
        <v>758.34360000000004</v>
      </c>
      <c r="O941" s="171">
        <f>(H941+N941)/E941</f>
        <v>1.27</v>
      </c>
      <c r="P941" s="163">
        <f>O941*E941</f>
        <v>1375.85196</v>
      </c>
      <c r="Q941" s="178"/>
    </row>
    <row r="942" spans="1:17">
      <c r="A942" s="5" t="str">
        <f>IF(C942=0,"",1+MAX(A$9:A941))</f>
        <v/>
      </c>
      <c r="B942" s="54" t="s">
        <v>52</v>
      </c>
      <c r="C942" s="55"/>
      <c r="D942" s="55"/>
      <c r="E942" s="36">
        <f>ROUNDUP(E941/32,0)</f>
        <v>34</v>
      </c>
      <c r="F942" s="32" t="s">
        <v>53</v>
      </c>
      <c r="G942" s="171"/>
      <c r="H942" s="163"/>
      <c r="I942" s="162"/>
      <c r="J942" s="163"/>
      <c r="K942" s="163"/>
      <c r="L942" s="172"/>
      <c r="M942" s="162"/>
      <c r="N942" s="173"/>
      <c r="O942" s="171"/>
      <c r="P942" s="163"/>
      <c r="Q942" s="178"/>
    </row>
    <row r="943" spans="1:17" ht="16.5" customHeight="1">
      <c r="A943" s="5" t="str">
        <f>IF(C943=0,"",1+MAX(A$9:A942))</f>
        <v/>
      </c>
      <c r="B943" s="54" t="s">
        <v>54</v>
      </c>
      <c r="C943" s="55"/>
      <c r="D943" s="55"/>
      <c r="E943" s="36">
        <f>ROUNDUP(E942*24/500,0)</f>
        <v>2</v>
      </c>
      <c r="F943" s="32" t="s">
        <v>55</v>
      </c>
      <c r="G943" s="171">
        <v>4.5</v>
      </c>
      <c r="H943" s="163">
        <f t="shared" ref="H943:H950" si="456">G943*E943</f>
        <v>9</v>
      </c>
      <c r="I943" s="162"/>
      <c r="J943" s="163"/>
      <c r="K943" s="163"/>
      <c r="L943" s="172"/>
      <c r="M943" s="162"/>
      <c r="N943" s="173"/>
      <c r="O943" s="171">
        <f t="shared" ref="O943:O950" si="457">(H943+N943)/E943</f>
        <v>4.5</v>
      </c>
      <c r="P943" s="163">
        <f t="shared" ref="P943:P950" si="458">O943*E943</f>
        <v>9</v>
      </c>
      <c r="Q943" s="178"/>
    </row>
    <row r="944" spans="1:17">
      <c r="A944" s="5" t="str">
        <f>IF(C944=0,"",1+MAX(A$9:A943))</f>
        <v/>
      </c>
      <c r="B944" s="54" t="s">
        <v>56</v>
      </c>
      <c r="C944" s="55"/>
      <c r="D944" s="55"/>
      <c r="E944" s="36">
        <f>ROUNDUP(E941/200,0)</f>
        <v>6</v>
      </c>
      <c r="F944" s="32" t="s">
        <v>57</v>
      </c>
      <c r="G944" s="171">
        <v>9.8000000000000007</v>
      </c>
      <c r="H944" s="163">
        <f t="shared" si="456"/>
        <v>58.800000000000004</v>
      </c>
      <c r="I944" s="162"/>
      <c r="J944" s="163"/>
      <c r="K944" s="163"/>
      <c r="L944" s="172"/>
      <c r="M944" s="162"/>
      <c r="N944" s="173"/>
      <c r="O944" s="171">
        <f t="shared" si="457"/>
        <v>9.8000000000000007</v>
      </c>
      <c r="P944" s="163">
        <f t="shared" si="458"/>
        <v>58.800000000000004</v>
      </c>
      <c r="Q944" s="178"/>
    </row>
    <row r="945" spans="1:17">
      <c r="A945" s="5" t="str">
        <f>IF(C945=0,"",1+MAX(A$9:A944))</f>
        <v/>
      </c>
      <c r="B945" s="54" t="s">
        <v>58</v>
      </c>
      <c r="C945" s="55"/>
      <c r="D945" s="55"/>
      <c r="E945" s="36">
        <f>ROUNDUP(E941*5.25/1000,0)</f>
        <v>6</v>
      </c>
      <c r="F945" s="32" t="s">
        <v>59</v>
      </c>
      <c r="G945" s="171">
        <v>4.8</v>
      </c>
      <c r="H945" s="163">
        <f t="shared" si="456"/>
        <v>28.799999999999997</v>
      </c>
      <c r="I945" s="162"/>
      <c r="J945" s="163"/>
      <c r="K945" s="163"/>
      <c r="L945" s="172"/>
      <c r="M945" s="162"/>
      <c r="N945" s="173"/>
      <c r="O945" s="171">
        <f t="shared" si="457"/>
        <v>4.8</v>
      </c>
      <c r="P945" s="163">
        <f t="shared" si="458"/>
        <v>28.799999999999997</v>
      </c>
      <c r="Q945" s="178"/>
    </row>
    <row r="946" spans="1:17">
      <c r="A946" s="5">
        <f>IF(C946=0,"",1+MAX(A$9:A945))</f>
        <v>439</v>
      </c>
      <c r="B946" s="54" t="s">
        <v>60</v>
      </c>
      <c r="C946" s="56">
        <f>E940*F940</f>
        <v>1031.76</v>
      </c>
      <c r="D946" s="37">
        <v>0.05</v>
      </c>
      <c r="E946" s="36">
        <f t="shared" ref="E946:E950" si="459">C946*(1+D946)</f>
        <v>1083.348</v>
      </c>
      <c r="F946" s="32" t="s">
        <v>37</v>
      </c>
      <c r="G946" s="171">
        <v>0</v>
      </c>
      <c r="H946" s="163">
        <f t="shared" si="456"/>
        <v>0</v>
      </c>
      <c r="I946" s="162">
        <v>1</v>
      </c>
      <c r="J946" s="163" t="s">
        <v>42</v>
      </c>
      <c r="K946" s="163">
        <v>50</v>
      </c>
      <c r="L946" s="172">
        <v>2.1000000000000001E-2</v>
      </c>
      <c r="M946" s="162">
        <f t="shared" ref="M946:M950" si="460">L946*E946</f>
        <v>22.750308</v>
      </c>
      <c r="N946" s="173">
        <f t="shared" ref="N946:N950" si="461">M946*K946</f>
        <v>1137.5154</v>
      </c>
      <c r="O946" s="171">
        <f t="shared" si="457"/>
        <v>1.05</v>
      </c>
      <c r="P946" s="163">
        <f t="shared" si="458"/>
        <v>1137.5154</v>
      </c>
      <c r="Q946" s="178"/>
    </row>
    <row r="947" spans="1:17">
      <c r="A947" s="5">
        <f>IF(C947=0,"",1+MAX(A$9:A946))</f>
        <v>440</v>
      </c>
      <c r="B947" s="53" t="s">
        <v>208</v>
      </c>
      <c r="C947" s="56">
        <f>ROUNDUP(E940/1.33+1,0)</f>
        <v>56</v>
      </c>
      <c r="D947" s="37">
        <v>0.05</v>
      </c>
      <c r="E947" s="36">
        <f t="shared" si="459"/>
        <v>58.800000000000004</v>
      </c>
      <c r="F947" s="32" t="s">
        <v>43</v>
      </c>
      <c r="G947" s="171">
        <f>0.85*F940</f>
        <v>12.1805</v>
      </c>
      <c r="H947" s="163">
        <f t="shared" si="456"/>
        <v>716.21340000000009</v>
      </c>
      <c r="I947" s="162">
        <v>1</v>
      </c>
      <c r="J947" s="163" t="s">
        <v>42</v>
      </c>
      <c r="K947" s="163">
        <v>50</v>
      </c>
      <c r="L947" s="172">
        <v>0.23</v>
      </c>
      <c r="M947" s="162">
        <f t="shared" si="460"/>
        <v>13.524000000000001</v>
      </c>
      <c r="N947" s="173">
        <f t="shared" si="461"/>
        <v>676.2</v>
      </c>
      <c r="O947" s="171">
        <f t="shared" si="457"/>
        <v>23.680500000000002</v>
      </c>
      <c r="P947" s="163">
        <f t="shared" si="458"/>
        <v>1392.4134000000001</v>
      </c>
      <c r="Q947" s="178"/>
    </row>
    <row r="948" spans="1:17">
      <c r="A948" s="5">
        <f>IF(C948=0,"",1+MAX(A$9:A947))</f>
        <v>441</v>
      </c>
      <c r="B948" s="53" t="s">
        <v>71</v>
      </c>
      <c r="C948" s="56">
        <f>E940*2</f>
        <v>144</v>
      </c>
      <c r="D948" s="37">
        <v>0.05</v>
      </c>
      <c r="E948" s="36">
        <f t="shared" si="459"/>
        <v>151.20000000000002</v>
      </c>
      <c r="F948" s="32" t="s">
        <v>38</v>
      </c>
      <c r="G948" s="171">
        <v>0.85</v>
      </c>
      <c r="H948" s="163">
        <f t="shared" si="456"/>
        <v>128.52000000000001</v>
      </c>
      <c r="I948" s="162">
        <v>1</v>
      </c>
      <c r="J948" s="163" t="s">
        <v>42</v>
      </c>
      <c r="K948" s="163">
        <v>50</v>
      </c>
      <c r="L948" s="172">
        <v>0</v>
      </c>
      <c r="M948" s="162">
        <f t="shared" si="460"/>
        <v>0</v>
      </c>
      <c r="N948" s="173">
        <f t="shared" si="461"/>
        <v>0</v>
      </c>
      <c r="O948" s="171">
        <f t="shared" si="457"/>
        <v>0.85</v>
      </c>
      <c r="P948" s="163">
        <f t="shared" si="458"/>
        <v>128.52000000000001</v>
      </c>
      <c r="Q948" s="178"/>
    </row>
    <row r="949" spans="1:17">
      <c r="A949" s="5">
        <f>IF(C949=0,"",1+MAX(A$9:A948))</f>
        <v>442</v>
      </c>
      <c r="B949" s="53" t="s">
        <v>200</v>
      </c>
      <c r="C949" s="57">
        <f>E940*F940</f>
        <v>1031.76</v>
      </c>
      <c r="D949" s="37">
        <v>0.05</v>
      </c>
      <c r="E949" s="36">
        <f t="shared" ref="E949" si="462">C949*(1+D949)</f>
        <v>1083.348</v>
      </c>
      <c r="F949" s="32" t="s">
        <v>37</v>
      </c>
      <c r="G949" s="171">
        <v>0.86</v>
      </c>
      <c r="H949" s="163">
        <f t="shared" ref="H949" si="463">G949*E949</f>
        <v>931.67927999999995</v>
      </c>
      <c r="I949" s="162">
        <v>1</v>
      </c>
      <c r="J949" s="163" t="s">
        <v>42</v>
      </c>
      <c r="K949" s="163">
        <v>50</v>
      </c>
      <c r="L949" s="172">
        <v>1.0999999999999999E-2</v>
      </c>
      <c r="M949" s="162">
        <f t="shared" si="460"/>
        <v>11.916827999999999</v>
      </c>
      <c r="N949" s="173">
        <f t="shared" si="461"/>
        <v>595.84139999999991</v>
      </c>
      <c r="O949" s="171">
        <f t="shared" si="457"/>
        <v>1.41</v>
      </c>
      <c r="P949" s="163">
        <f t="shared" si="458"/>
        <v>1527.5206799999999</v>
      </c>
      <c r="Q949" s="178"/>
    </row>
    <row r="950" spans="1:17">
      <c r="A950" s="5">
        <f>IF(C950=0,"",1+MAX(A$9:A949))</f>
        <v>443</v>
      </c>
      <c r="B950" s="58" t="s">
        <v>63</v>
      </c>
      <c r="C950" s="56">
        <f>E940*2</f>
        <v>144</v>
      </c>
      <c r="D950" s="37">
        <v>0.05</v>
      </c>
      <c r="E950" s="36">
        <f t="shared" si="459"/>
        <v>151.20000000000002</v>
      </c>
      <c r="F950" s="32" t="s">
        <v>38</v>
      </c>
      <c r="G950" s="171">
        <v>0.3</v>
      </c>
      <c r="H950" s="163">
        <f t="shared" si="456"/>
        <v>45.360000000000007</v>
      </c>
      <c r="I950" s="162">
        <v>1</v>
      </c>
      <c r="J950" s="163" t="s">
        <v>42</v>
      </c>
      <c r="K950" s="163">
        <v>50</v>
      </c>
      <c r="L950" s="172">
        <v>8.0000000000000002E-3</v>
      </c>
      <c r="M950" s="162">
        <f t="shared" si="460"/>
        <v>1.2096000000000002</v>
      </c>
      <c r="N950" s="173">
        <f t="shared" si="461"/>
        <v>60.480000000000011</v>
      </c>
      <c r="O950" s="171">
        <f t="shared" si="457"/>
        <v>0.70000000000000007</v>
      </c>
      <c r="P950" s="163">
        <f t="shared" si="458"/>
        <v>105.84000000000002</v>
      </c>
      <c r="Q950" s="178"/>
    </row>
    <row r="951" spans="1:17">
      <c r="A951" s="5" t="str">
        <f>IF(C951=0,"",1+MAX(A$9:A950))</f>
        <v/>
      </c>
      <c r="B951" s="41" t="s">
        <v>152</v>
      </c>
      <c r="C951" s="32"/>
      <c r="D951" s="32"/>
      <c r="E951" s="42">
        <v>54</v>
      </c>
      <c r="F951" s="42">
        <v>14.33</v>
      </c>
      <c r="G951" s="171"/>
      <c r="H951" s="163"/>
      <c r="I951" s="162"/>
      <c r="J951" s="163"/>
      <c r="K951" s="163"/>
      <c r="L951" s="172"/>
      <c r="M951" s="162"/>
      <c r="N951" s="173"/>
      <c r="O951" s="171"/>
      <c r="P951" s="163"/>
      <c r="Q951" s="178"/>
    </row>
    <row r="952" spans="1:17">
      <c r="A952" s="5">
        <f>IF(C952=0,"",1+MAX(A$9:A951))</f>
        <v>444</v>
      </c>
      <c r="B952" s="53" t="s">
        <v>64</v>
      </c>
      <c r="C952" s="35">
        <f>E951*F951</f>
        <v>773.82</v>
      </c>
      <c r="D952" s="37">
        <v>0.05</v>
      </c>
      <c r="E952" s="36">
        <f>C952*(1+D952)</f>
        <v>812.51100000000008</v>
      </c>
      <c r="F952" s="32" t="s">
        <v>37</v>
      </c>
      <c r="G952" s="171">
        <v>0.56999999999999995</v>
      </c>
      <c r="H952" s="163">
        <f>G952*E952</f>
        <v>463.13127000000003</v>
      </c>
      <c r="I952" s="162">
        <v>2</v>
      </c>
      <c r="J952" s="163" t="s">
        <v>51</v>
      </c>
      <c r="K952" s="163">
        <v>50</v>
      </c>
      <c r="L952" s="172">
        <v>1.4E-2</v>
      </c>
      <c r="M952" s="162">
        <f>L952*E952</f>
        <v>11.375154000000002</v>
      </c>
      <c r="N952" s="173">
        <f>M952*K952</f>
        <v>568.75770000000011</v>
      </c>
      <c r="O952" s="171">
        <f>(H952+N952)/E952</f>
        <v>1.27</v>
      </c>
      <c r="P952" s="163">
        <f>O952*E952</f>
        <v>1031.8889700000002</v>
      </c>
      <c r="Q952" s="178"/>
    </row>
    <row r="953" spans="1:17">
      <c r="A953" s="5" t="str">
        <f>IF(C953=0,"",1+MAX(A$9:A952))</f>
        <v/>
      </c>
      <c r="B953" s="54" t="s">
        <v>52</v>
      </c>
      <c r="C953" s="55"/>
      <c r="D953" s="55"/>
      <c r="E953" s="36">
        <f>ROUNDUP(E952/32,0)</f>
        <v>26</v>
      </c>
      <c r="F953" s="32" t="s">
        <v>53</v>
      </c>
      <c r="G953" s="171"/>
      <c r="H953" s="163"/>
      <c r="I953" s="162"/>
      <c r="J953" s="163"/>
      <c r="K953" s="163"/>
      <c r="L953" s="172"/>
      <c r="M953" s="162"/>
      <c r="N953" s="173"/>
      <c r="O953" s="171"/>
      <c r="P953" s="163"/>
      <c r="Q953" s="178"/>
    </row>
    <row r="954" spans="1:17" ht="16.5" customHeight="1">
      <c r="A954" s="5" t="str">
        <f>IF(C954=0,"",1+MAX(A$9:A953))</f>
        <v/>
      </c>
      <c r="B954" s="54" t="s">
        <v>54</v>
      </c>
      <c r="C954" s="55"/>
      <c r="D954" s="55"/>
      <c r="E954" s="36">
        <f>ROUNDUP(E953*24/500,0)</f>
        <v>2</v>
      </c>
      <c r="F954" s="32" t="s">
        <v>55</v>
      </c>
      <c r="G954" s="171">
        <v>4.5</v>
      </c>
      <c r="H954" s="163">
        <f t="shared" ref="H954:H961" si="464">G954*E954</f>
        <v>9</v>
      </c>
      <c r="I954" s="162"/>
      <c r="J954" s="163"/>
      <c r="K954" s="163"/>
      <c r="L954" s="172"/>
      <c r="M954" s="162"/>
      <c r="N954" s="173"/>
      <c r="O954" s="171">
        <f t="shared" ref="O954:O961" si="465">(H954+N954)/E954</f>
        <v>4.5</v>
      </c>
      <c r="P954" s="163">
        <f t="shared" ref="P954:P961" si="466">O954*E954</f>
        <v>9</v>
      </c>
      <c r="Q954" s="178"/>
    </row>
    <row r="955" spans="1:17">
      <c r="A955" s="5" t="str">
        <f>IF(C955=0,"",1+MAX(A$9:A954))</f>
        <v/>
      </c>
      <c r="B955" s="54" t="s">
        <v>56</v>
      </c>
      <c r="C955" s="55"/>
      <c r="D955" s="55"/>
      <c r="E955" s="36">
        <f>ROUNDUP(E952/200,0)</f>
        <v>5</v>
      </c>
      <c r="F955" s="32" t="s">
        <v>57</v>
      </c>
      <c r="G955" s="171">
        <v>9.8000000000000007</v>
      </c>
      <c r="H955" s="163">
        <f t="shared" si="464"/>
        <v>49</v>
      </c>
      <c r="I955" s="162"/>
      <c r="J955" s="163"/>
      <c r="K955" s="163"/>
      <c r="L955" s="172"/>
      <c r="M955" s="162"/>
      <c r="N955" s="173"/>
      <c r="O955" s="171">
        <f t="shared" si="465"/>
        <v>9.8000000000000007</v>
      </c>
      <c r="P955" s="163">
        <f t="shared" si="466"/>
        <v>49</v>
      </c>
      <c r="Q955" s="178"/>
    </row>
    <row r="956" spans="1:17">
      <c r="A956" s="5" t="str">
        <f>IF(C956=0,"",1+MAX(A$9:A955))</f>
        <v/>
      </c>
      <c r="B956" s="54" t="s">
        <v>58</v>
      </c>
      <c r="C956" s="55"/>
      <c r="D956" s="55"/>
      <c r="E956" s="36">
        <f>ROUNDUP(E952*5.25/1000,0)</f>
        <v>5</v>
      </c>
      <c r="F956" s="32" t="s">
        <v>59</v>
      </c>
      <c r="G956" s="171">
        <v>4.8</v>
      </c>
      <c r="H956" s="163">
        <f t="shared" si="464"/>
        <v>24</v>
      </c>
      <c r="I956" s="162"/>
      <c r="J956" s="163"/>
      <c r="K956" s="163"/>
      <c r="L956" s="172"/>
      <c r="M956" s="162"/>
      <c r="N956" s="173"/>
      <c r="O956" s="171">
        <f t="shared" si="465"/>
        <v>4.8</v>
      </c>
      <c r="P956" s="163">
        <f t="shared" si="466"/>
        <v>24</v>
      </c>
      <c r="Q956" s="178"/>
    </row>
    <row r="957" spans="1:17">
      <c r="A957" s="5">
        <f>IF(C957=0,"",1+MAX(A$9:A956))</f>
        <v>445</v>
      </c>
      <c r="B957" s="54" t="s">
        <v>60</v>
      </c>
      <c r="C957" s="56">
        <f>E951*F951</f>
        <v>773.82</v>
      </c>
      <c r="D957" s="37">
        <v>0.05</v>
      </c>
      <c r="E957" s="36">
        <f t="shared" ref="E957:E961" si="467">C957*(1+D957)</f>
        <v>812.51100000000008</v>
      </c>
      <c r="F957" s="32" t="s">
        <v>37</v>
      </c>
      <c r="G957" s="171">
        <v>0</v>
      </c>
      <c r="H957" s="163">
        <f t="shared" si="464"/>
        <v>0</v>
      </c>
      <c r="I957" s="162">
        <v>1</v>
      </c>
      <c r="J957" s="163" t="s">
        <v>42</v>
      </c>
      <c r="K957" s="163">
        <v>50</v>
      </c>
      <c r="L957" s="172">
        <v>2.1000000000000001E-2</v>
      </c>
      <c r="M957" s="162">
        <f t="shared" ref="M957:M961" si="468">L957*E957</f>
        <v>17.062731000000003</v>
      </c>
      <c r="N957" s="173">
        <f t="shared" ref="N957:N961" si="469">M957*K957</f>
        <v>853.13655000000017</v>
      </c>
      <c r="O957" s="171">
        <f t="shared" si="465"/>
        <v>1.05</v>
      </c>
      <c r="P957" s="163">
        <f t="shared" si="466"/>
        <v>853.13655000000017</v>
      </c>
      <c r="Q957" s="178"/>
    </row>
    <row r="958" spans="1:17">
      <c r="A958" s="5">
        <f>IF(C958=0,"",1+MAX(A$9:A957))</f>
        <v>446</v>
      </c>
      <c r="B958" s="53" t="s">
        <v>208</v>
      </c>
      <c r="C958" s="56">
        <f>ROUNDUP(E951/1.33+1,0)</f>
        <v>42</v>
      </c>
      <c r="D958" s="37">
        <v>0.05</v>
      </c>
      <c r="E958" s="36">
        <f t="shared" si="467"/>
        <v>44.1</v>
      </c>
      <c r="F958" s="32" t="s">
        <v>43</v>
      </c>
      <c r="G958" s="171">
        <f>0.85*F951</f>
        <v>12.1805</v>
      </c>
      <c r="H958" s="163">
        <f t="shared" si="464"/>
        <v>537.16005000000007</v>
      </c>
      <c r="I958" s="162">
        <v>1</v>
      </c>
      <c r="J958" s="163" t="s">
        <v>42</v>
      </c>
      <c r="K958" s="163">
        <v>50</v>
      </c>
      <c r="L958" s="172">
        <v>0.23</v>
      </c>
      <c r="M958" s="162">
        <f t="shared" si="468"/>
        <v>10.143000000000001</v>
      </c>
      <c r="N958" s="173">
        <f t="shared" si="469"/>
        <v>507.15000000000003</v>
      </c>
      <c r="O958" s="171">
        <f t="shared" si="465"/>
        <v>23.680499999999999</v>
      </c>
      <c r="P958" s="163">
        <f t="shared" si="466"/>
        <v>1044.31005</v>
      </c>
      <c r="Q958" s="178"/>
    </row>
    <row r="959" spans="1:17" ht="15" customHeight="1">
      <c r="A959" s="5">
        <f>IF(C959=0,"",1+MAX(A$9:A958))</f>
        <v>447</v>
      </c>
      <c r="B959" s="53" t="s">
        <v>71</v>
      </c>
      <c r="C959" s="56">
        <f>E951*2</f>
        <v>108</v>
      </c>
      <c r="D959" s="37">
        <v>0.05</v>
      </c>
      <c r="E959" s="36">
        <f t="shared" si="467"/>
        <v>113.4</v>
      </c>
      <c r="F959" s="32" t="s">
        <v>38</v>
      </c>
      <c r="G959" s="171">
        <v>0.85</v>
      </c>
      <c r="H959" s="163">
        <f t="shared" si="464"/>
        <v>96.39</v>
      </c>
      <c r="I959" s="162">
        <v>1</v>
      </c>
      <c r="J959" s="163" t="s">
        <v>42</v>
      </c>
      <c r="K959" s="163">
        <v>50</v>
      </c>
      <c r="L959" s="172">
        <v>0</v>
      </c>
      <c r="M959" s="162">
        <f t="shared" si="468"/>
        <v>0</v>
      </c>
      <c r="N959" s="173">
        <f t="shared" si="469"/>
        <v>0</v>
      </c>
      <c r="O959" s="171">
        <f t="shared" si="465"/>
        <v>0.85</v>
      </c>
      <c r="P959" s="163">
        <f t="shared" si="466"/>
        <v>96.39</v>
      </c>
      <c r="Q959" s="178"/>
    </row>
    <row r="960" spans="1:17">
      <c r="A960" s="5">
        <f>IF(C960=0,"",1+MAX(A$9:A959))</f>
        <v>448</v>
      </c>
      <c r="B960" s="53" t="s">
        <v>164</v>
      </c>
      <c r="C960" s="57">
        <f>E951*F951</f>
        <v>773.82</v>
      </c>
      <c r="D960" s="37">
        <v>0.05</v>
      </c>
      <c r="E960" s="36">
        <f t="shared" ref="E960" si="470">C960*(1+D960)</f>
        <v>812.51100000000008</v>
      </c>
      <c r="F960" s="32" t="s">
        <v>37</v>
      </c>
      <c r="G960" s="171">
        <v>1.7</v>
      </c>
      <c r="H960" s="163">
        <f t="shared" ref="H960" si="471">G960*E960</f>
        <v>1381.2687000000001</v>
      </c>
      <c r="I960" s="162">
        <v>1</v>
      </c>
      <c r="J960" s="163" t="s">
        <v>42</v>
      </c>
      <c r="K960" s="163">
        <v>50</v>
      </c>
      <c r="L960" s="172">
        <v>1.0999999999999999E-2</v>
      </c>
      <c r="M960" s="162">
        <f t="shared" si="468"/>
        <v>8.937621</v>
      </c>
      <c r="N960" s="173">
        <f t="shared" si="469"/>
        <v>446.88105000000002</v>
      </c>
      <c r="O960" s="171">
        <f t="shared" si="465"/>
        <v>2.25</v>
      </c>
      <c r="P960" s="163">
        <f t="shared" si="466"/>
        <v>1828.1497500000003</v>
      </c>
      <c r="Q960" s="178"/>
    </row>
    <row r="961" spans="1:17">
      <c r="A961" s="5">
        <f>IF(C961=0,"",1+MAX(A$9:A960))</f>
        <v>449</v>
      </c>
      <c r="B961" s="58" t="s">
        <v>63</v>
      </c>
      <c r="C961" s="56">
        <f>E951*2</f>
        <v>108</v>
      </c>
      <c r="D961" s="37">
        <v>0.05</v>
      </c>
      <c r="E961" s="36">
        <f t="shared" si="467"/>
        <v>113.4</v>
      </c>
      <c r="F961" s="32" t="s">
        <v>38</v>
      </c>
      <c r="G961" s="171">
        <v>0.3</v>
      </c>
      <c r="H961" s="163">
        <f t="shared" si="464"/>
        <v>34.020000000000003</v>
      </c>
      <c r="I961" s="162">
        <v>1</v>
      </c>
      <c r="J961" s="163" t="s">
        <v>42</v>
      </c>
      <c r="K961" s="163">
        <v>50</v>
      </c>
      <c r="L961" s="172">
        <v>8.0000000000000002E-3</v>
      </c>
      <c r="M961" s="162">
        <f t="shared" si="468"/>
        <v>0.90720000000000012</v>
      </c>
      <c r="N961" s="173">
        <f t="shared" si="469"/>
        <v>45.360000000000007</v>
      </c>
      <c r="O961" s="171">
        <f t="shared" si="465"/>
        <v>0.70000000000000007</v>
      </c>
      <c r="P961" s="163">
        <f t="shared" si="466"/>
        <v>79.38000000000001</v>
      </c>
      <c r="Q961" s="178"/>
    </row>
    <row r="962" spans="1:17">
      <c r="A962" s="5" t="str">
        <f>IF(C962=0,"",1+MAX(A$9:A961))</f>
        <v/>
      </c>
      <c r="B962" s="41" t="s">
        <v>153</v>
      </c>
      <c r="C962" s="32"/>
      <c r="D962" s="32"/>
      <c r="E962" s="42">
        <v>38</v>
      </c>
      <c r="F962" s="42">
        <v>14.33</v>
      </c>
      <c r="G962" s="171"/>
      <c r="H962" s="163"/>
      <c r="I962" s="162"/>
      <c r="J962" s="163"/>
      <c r="K962" s="163"/>
      <c r="L962" s="172"/>
      <c r="M962" s="162"/>
      <c r="N962" s="173"/>
      <c r="O962" s="171"/>
      <c r="P962" s="163"/>
      <c r="Q962" s="178"/>
    </row>
    <row r="963" spans="1:17">
      <c r="A963" s="5">
        <f>IF(C963=0,"",1+MAX(A$9:A962))</f>
        <v>450</v>
      </c>
      <c r="B963" s="53" t="s">
        <v>64</v>
      </c>
      <c r="C963" s="35">
        <f>E962*F962</f>
        <v>544.54</v>
      </c>
      <c r="D963" s="37">
        <v>0.05</v>
      </c>
      <c r="E963" s="36">
        <f>C963*(1+D963)</f>
        <v>571.76699999999994</v>
      </c>
      <c r="F963" s="32" t="s">
        <v>37</v>
      </c>
      <c r="G963" s="171">
        <v>0.56999999999999995</v>
      </c>
      <c r="H963" s="163">
        <f>G963*E963</f>
        <v>325.90718999999996</v>
      </c>
      <c r="I963" s="162">
        <v>2</v>
      </c>
      <c r="J963" s="163" t="s">
        <v>51</v>
      </c>
      <c r="K963" s="163">
        <v>50</v>
      </c>
      <c r="L963" s="172">
        <v>1.4E-2</v>
      </c>
      <c r="M963" s="162">
        <f>L963*E963</f>
        <v>8.0047379999999997</v>
      </c>
      <c r="N963" s="173">
        <f>M963*K963</f>
        <v>400.23689999999999</v>
      </c>
      <c r="O963" s="171">
        <f>(H963+N963)/E963</f>
        <v>1.2700000000000002</v>
      </c>
      <c r="P963" s="163">
        <f>O963*E963</f>
        <v>726.14409000000001</v>
      </c>
      <c r="Q963" s="178"/>
    </row>
    <row r="964" spans="1:17">
      <c r="A964" s="5">
        <f>IF(C964=0,"",1+MAX(A$9:A963))</f>
        <v>451</v>
      </c>
      <c r="B964" s="58" t="s">
        <v>65</v>
      </c>
      <c r="C964" s="59">
        <f>E962*F962</f>
        <v>544.54</v>
      </c>
      <c r="D964" s="37">
        <v>0.05</v>
      </c>
      <c r="E964" s="36">
        <f>C964*(1+D964)</f>
        <v>571.76699999999994</v>
      </c>
      <c r="F964" s="32" t="s">
        <v>37</v>
      </c>
      <c r="G964" s="171">
        <v>0.62</v>
      </c>
      <c r="H964" s="163">
        <f>G964*E964</f>
        <v>354.49553999999995</v>
      </c>
      <c r="I964" s="162">
        <v>2</v>
      </c>
      <c r="J964" s="163" t="s">
        <v>51</v>
      </c>
      <c r="K964" s="163">
        <v>50</v>
      </c>
      <c r="L964" s="172">
        <v>1.4E-2</v>
      </c>
      <c r="M964" s="162">
        <f>L964*E964</f>
        <v>8.0047379999999997</v>
      </c>
      <c r="N964" s="173">
        <f>M964*K964</f>
        <v>400.23689999999999</v>
      </c>
      <c r="O964" s="171">
        <f>(H964+N964)/E964</f>
        <v>1.32</v>
      </c>
      <c r="P964" s="163">
        <f>O964*E964</f>
        <v>754.73244</v>
      </c>
      <c r="Q964" s="178"/>
    </row>
    <row r="965" spans="1:17">
      <c r="A965" s="5" t="str">
        <f>IF(C965=0,"",1+MAX(A$9:A964))</f>
        <v/>
      </c>
      <c r="B965" s="54" t="s">
        <v>52</v>
      </c>
      <c r="C965" s="55"/>
      <c r="D965" s="55"/>
      <c r="E965" s="36">
        <f>ROUNDUP(E963/32,0)</f>
        <v>18</v>
      </c>
      <c r="F965" s="32" t="s">
        <v>53</v>
      </c>
      <c r="G965" s="163"/>
      <c r="H965" s="163"/>
      <c r="I965" s="162"/>
      <c r="J965" s="163"/>
      <c r="K965" s="163"/>
      <c r="L965" s="172"/>
      <c r="M965" s="162"/>
      <c r="N965" s="173"/>
      <c r="O965" s="171"/>
      <c r="P965" s="163"/>
      <c r="Q965" s="178"/>
    </row>
    <row r="966" spans="1:17">
      <c r="A966" s="5" t="str">
        <f>IF(C966=0,"",1+MAX(A$9:A965))</f>
        <v/>
      </c>
      <c r="B966" s="54" t="s">
        <v>66</v>
      </c>
      <c r="C966" s="55"/>
      <c r="D966" s="55"/>
      <c r="E966" s="36">
        <f>ROUNDUP(E964/32,0)</f>
        <v>18</v>
      </c>
      <c r="F966" s="32" t="s">
        <v>53</v>
      </c>
      <c r="G966" s="163"/>
      <c r="H966" s="163"/>
      <c r="I966" s="162"/>
      <c r="J966" s="163"/>
      <c r="K966" s="163"/>
      <c r="L966" s="172"/>
      <c r="M966" s="162"/>
      <c r="N966" s="173"/>
      <c r="O966" s="171"/>
      <c r="P966" s="163"/>
      <c r="Q966" s="178"/>
    </row>
    <row r="967" spans="1:17" ht="16.5" customHeight="1">
      <c r="A967" s="5" t="str">
        <f>IF(C967=0,"",1+MAX(A$9:A966))</f>
        <v/>
      </c>
      <c r="B967" s="54" t="s">
        <v>54</v>
      </c>
      <c r="C967" s="55"/>
      <c r="D967" s="55"/>
      <c r="E967" s="36">
        <f>ROUNDUP(E965*24/500,0)*2</f>
        <v>2</v>
      </c>
      <c r="F967" s="32" t="s">
        <v>55</v>
      </c>
      <c r="G967" s="171">
        <v>4.5</v>
      </c>
      <c r="H967" s="163">
        <f t="shared" ref="H967:H974" si="472">G967*E967</f>
        <v>9</v>
      </c>
      <c r="I967" s="162"/>
      <c r="J967" s="163"/>
      <c r="K967" s="163"/>
      <c r="L967" s="172"/>
      <c r="M967" s="162"/>
      <c r="N967" s="173"/>
      <c r="O967" s="171">
        <f t="shared" ref="O967:O974" si="473">(H967+N967)/E967</f>
        <v>4.5</v>
      </c>
      <c r="P967" s="163">
        <f t="shared" ref="P967:P974" si="474">O967*E967</f>
        <v>9</v>
      </c>
      <c r="Q967" s="178"/>
    </row>
    <row r="968" spans="1:17">
      <c r="A968" s="5" t="str">
        <f>IF(C968=0,"",1+MAX(A$9:A967))</f>
        <v/>
      </c>
      <c r="B968" s="54" t="s">
        <v>56</v>
      </c>
      <c r="C968" s="55"/>
      <c r="D968" s="55"/>
      <c r="E968" s="36">
        <f>ROUNDUP(E963/200,0)*2</f>
        <v>6</v>
      </c>
      <c r="F968" s="32" t="s">
        <v>57</v>
      </c>
      <c r="G968" s="171">
        <v>9.8000000000000007</v>
      </c>
      <c r="H968" s="163">
        <f t="shared" si="472"/>
        <v>58.800000000000004</v>
      </c>
      <c r="I968" s="162"/>
      <c r="J968" s="163"/>
      <c r="K968" s="163"/>
      <c r="L968" s="172"/>
      <c r="M968" s="162"/>
      <c r="N968" s="173"/>
      <c r="O968" s="171">
        <f t="shared" si="473"/>
        <v>9.8000000000000007</v>
      </c>
      <c r="P968" s="163">
        <f t="shared" si="474"/>
        <v>58.800000000000004</v>
      </c>
      <c r="Q968" s="178"/>
    </row>
    <row r="969" spans="1:17">
      <c r="A969" s="5" t="str">
        <f>IF(C969=0,"",1+MAX(A$9:A968))</f>
        <v/>
      </c>
      <c r="B969" s="54" t="s">
        <v>58</v>
      </c>
      <c r="C969" s="55"/>
      <c r="D969" s="55"/>
      <c r="E969" s="36">
        <f>ROUNDUP(E963*5.25/1000,0)*2</f>
        <v>8</v>
      </c>
      <c r="F969" s="32" t="s">
        <v>59</v>
      </c>
      <c r="G969" s="171">
        <v>4.8</v>
      </c>
      <c r="H969" s="163">
        <f t="shared" si="472"/>
        <v>38.4</v>
      </c>
      <c r="I969" s="162"/>
      <c r="J969" s="163"/>
      <c r="K969" s="163"/>
      <c r="L969" s="172"/>
      <c r="M969" s="162"/>
      <c r="N969" s="173"/>
      <c r="O969" s="171">
        <f t="shared" si="473"/>
        <v>4.8</v>
      </c>
      <c r="P969" s="163">
        <f t="shared" si="474"/>
        <v>38.4</v>
      </c>
      <c r="Q969" s="178"/>
    </row>
    <row r="970" spans="1:17">
      <c r="A970" s="5">
        <f>IF(C970=0,"",1+MAX(A$9:A969))</f>
        <v>452</v>
      </c>
      <c r="B970" s="54" t="s">
        <v>60</v>
      </c>
      <c r="C970" s="56">
        <f>E962*F962*2</f>
        <v>1089.08</v>
      </c>
      <c r="D970" s="37">
        <v>0.05</v>
      </c>
      <c r="E970" s="36">
        <f t="shared" ref="E970:E974" si="475">C970*(1+D970)</f>
        <v>1143.5339999999999</v>
      </c>
      <c r="F970" s="32" t="s">
        <v>37</v>
      </c>
      <c r="G970" s="171">
        <v>0</v>
      </c>
      <c r="H970" s="163">
        <f t="shared" si="472"/>
        <v>0</v>
      </c>
      <c r="I970" s="162">
        <v>1</v>
      </c>
      <c r="J970" s="163" t="s">
        <v>42</v>
      </c>
      <c r="K970" s="163">
        <v>50</v>
      </c>
      <c r="L970" s="172">
        <v>2.1000000000000001E-2</v>
      </c>
      <c r="M970" s="162">
        <f t="shared" ref="M970:M974" si="476">L970*E970</f>
        <v>24.014213999999999</v>
      </c>
      <c r="N970" s="173">
        <f t="shared" ref="N970:N974" si="477">M970*K970</f>
        <v>1200.7106999999999</v>
      </c>
      <c r="O970" s="171">
        <f t="shared" si="473"/>
        <v>1.05</v>
      </c>
      <c r="P970" s="163">
        <f t="shared" si="474"/>
        <v>1200.7106999999999</v>
      </c>
      <c r="Q970" s="178"/>
    </row>
    <row r="971" spans="1:17">
      <c r="A971" s="5">
        <f>IF(C971=0,"",1+MAX(A$9:A970))</f>
        <v>453</v>
      </c>
      <c r="B971" s="53" t="s">
        <v>209</v>
      </c>
      <c r="C971" s="56">
        <f>ROUNDUP(E962/1.33+1,0)</f>
        <v>30</v>
      </c>
      <c r="D971" s="37">
        <v>0.05</v>
      </c>
      <c r="E971" s="36">
        <f t="shared" si="475"/>
        <v>31.5</v>
      </c>
      <c r="F971" s="32" t="s">
        <v>43</v>
      </c>
      <c r="G971" s="171">
        <f>F962*1.5</f>
        <v>21.495000000000001</v>
      </c>
      <c r="H971" s="163">
        <f t="shared" si="472"/>
        <v>677.09250000000009</v>
      </c>
      <c r="I971" s="162">
        <v>1</v>
      </c>
      <c r="J971" s="163" t="s">
        <v>42</v>
      </c>
      <c r="K971" s="163">
        <v>50</v>
      </c>
      <c r="L971" s="172">
        <v>0.23</v>
      </c>
      <c r="M971" s="162">
        <f t="shared" si="476"/>
        <v>7.2450000000000001</v>
      </c>
      <c r="N971" s="173">
        <f t="shared" si="477"/>
        <v>362.25</v>
      </c>
      <c r="O971" s="171">
        <f t="shared" si="473"/>
        <v>32.995000000000005</v>
      </c>
      <c r="P971" s="163">
        <f t="shared" si="474"/>
        <v>1039.3425000000002</v>
      </c>
      <c r="Q971" s="178"/>
    </row>
    <row r="972" spans="1:17">
      <c r="A972" s="5">
        <f>IF(C972=0,"",1+MAX(A$9:A971))</f>
        <v>454</v>
      </c>
      <c r="B972" s="53" t="s">
        <v>62</v>
      </c>
      <c r="C972" s="56">
        <f>E962*2</f>
        <v>76</v>
      </c>
      <c r="D972" s="37">
        <v>0.05</v>
      </c>
      <c r="E972" s="36">
        <f t="shared" si="475"/>
        <v>79.8</v>
      </c>
      <c r="F972" s="32" t="s">
        <v>38</v>
      </c>
      <c r="G972" s="171">
        <v>1.5</v>
      </c>
      <c r="H972" s="163">
        <f t="shared" si="472"/>
        <v>119.69999999999999</v>
      </c>
      <c r="I972" s="162">
        <v>1</v>
      </c>
      <c r="J972" s="163" t="s">
        <v>42</v>
      </c>
      <c r="K972" s="163">
        <v>50</v>
      </c>
      <c r="L972" s="172">
        <v>0</v>
      </c>
      <c r="M972" s="162">
        <f t="shared" si="476"/>
        <v>0</v>
      </c>
      <c r="N972" s="173">
        <f t="shared" si="477"/>
        <v>0</v>
      </c>
      <c r="O972" s="171">
        <f t="shared" si="473"/>
        <v>1.5</v>
      </c>
      <c r="P972" s="163">
        <f t="shared" si="474"/>
        <v>119.69999999999999</v>
      </c>
      <c r="Q972" s="178"/>
    </row>
    <row r="973" spans="1:17">
      <c r="A973" s="5">
        <f>IF(C973=0,"",1+MAX(A$9:A972))</f>
        <v>455</v>
      </c>
      <c r="B973" s="53" t="s">
        <v>194</v>
      </c>
      <c r="C973" s="56">
        <f>E962*F962</f>
        <v>544.54</v>
      </c>
      <c r="D973" s="37">
        <v>0.05</v>
      </c>
      <c r="E973" s="36">
        <f t="shared" si="475"/>
        <v>571.76699999999994</v>
      </c>
      <c r="F973" s="32" t="s">
        <v>37</v>
      </c>
      <c r="G973" s="171">
        <v>0.85</v>
      </c>
      <c r="H973" s="163">
        <f t="shared" si="472"/>
        <v>486.00194999999991</v>
      </c>
      <c r="I973" s="162">
        <v>1</v>
      </c>
      <c r="J973" s="163" t="s">
        <v>42</v>
      </c>
      <c r="K973" s="163">
        <v>50</v>
      </c>
      <c r="L973" s="172">
        <v>1.0999999999999999E-2</v>
      </c>
      <c r="M973" s="162">
        <f t="shared" si="476"/>
        <v>6.2894369999999986</v>
      </c>
      <c r="N973" s="173">
        <f t="shared" si="477"/>
        <v>314.4718499999999</v>
      </c>
      <c r="O973" s="171">
        <f t="shared" si="473"/>
        <v>1.3999999999999997</v>
      </c>
      <c r="P973" s="163">
        <f t="shared" si="474"/>
        <v>800.47379999999976</v>
      </c>
      <c r="Q973" s="178"/>
    </row>
    <row r="974" spans="1:17" ht="16.5" thickBot="1">
      <c r="A974" s="5">
        <f>IF(C974=0,"",1+MAX(A$9:A973))</f>
        <v>456</v>
      </c>
      <c r="B974" s="53" t="s">
        <v>63</v>
      </c>
      <c r="C974" s="56">
        <f>E962*4</f>
        <v>152</v>
      </c>
      <c r="D974" s="37">
        <v>0.05</v>
      </c>
      <c r="E974" s="36">
        <f t="shared" si="475"/>
        <v>159.6</v>
      </c>
      <c r="F974" s="32" t="s">
        <v>38</v>
      </c>
      <c r="G974" s="171">
        <v>0.3</v>
      </c>
      <c r="H974" s="163">
        <f t="shared" si="472"/>
        <v>47.879999999999995</v>
      </c>
      <c r="I974" s="162">
        <v>1</v>
      </c>
      <c r="J974" s="163" t="s">
        <v>42</v>
      </c>
      <c r="K974" s="163">
        <v>50</v>
      </c>
      <c r="L974" s="172">
        <v>8.0000000000000002E-3</v>
      </c>
      <c r="M974" s="162">
        <f t="shared" si="476"/>
        <v>1.2767999999999999</v>
      </c>
      <c r="N974" s="173">
        <f t="shared" si="477"/>
        <v>63.839999999999996</v>
      </c>
      <c r="O974" s="171">
        <f t="shared" si="473"/>
        <v>0.70000000000000007</v>
      </c>
      <c r="P974" s="163">
        <f t="shared" si="474"/>
        <v>111.72000000000001</v>
      </c>
      <c r="Q974" s="178"/>
    </row>
    <row r="975" spans="1:17" ht="16.5" thickBot="1">
      <c r="A975" s="154"/>
      <c r="B975" s="155"/>
      <c r="C975" s="156"/>
      <c r="D975" s="157"/>
      <c r="E975" s="157"/>
      <c r="F975" s="158"/>
      <c r="G975" s="158"/>
      <c r="H975" s="158"/>
      <c r="I975" s="158"/>
      <c r="J975" s="159"/>
      <c r="K975" s="159"/>
      <c r="L975" s="160"/>
      <c r="M975" s="159"/>
      <c r="N975" s="157"/>
      <c r="O975" s="159"/>
      <c r="P975" s="159"/>
      <c r="Q975" s="161"/>
    </row>
    <row r="976" spans="1:17">
      <c r="A976" s="121" t="s">
        <v>182</v>
      </c>
      <c r="B976" s="133"/>
      <c r="C976" s="134"/>
      <c r="D976" s="135"/>
      <c r="E976" s="135"/>
      <c r="F976" s="136"/>
      <c r="G976" s="136"/>
      <c r="H976" s="136"/>
      <c r="I976" s="137"/>
      <c r="J976" s="138"/>
      <c r="K976" s="137" t="s">
        <v>6</v>
      </c>
      <c r="L976" s="137"/>
      <c r="M976" s="139"/>
      <c r="N976" s="138"/>
      <c r="O976" s="137"/>
      <c r="P976" s="137"/>
      <c r="Q976" s="140"/>
    </row>
    <row r="977" spans="1:17">
      <c r="A977" s="121" t="s">
        <v>183</v>
      </c>
      <c r="B977" s="141"/>
      <c r="C977" s="142"/>
      <c r="D977" s="135"/>
      <c r="E977" s="135"/>
      <c r="F977" s="136"/>
      <c r="G977" s="136"/>
      <c r="H977" s="136"/>
      <c r="I977" s="143"/>
      <c r="J977" s="138"/>
      <c r="K977" s="144" t="s">
        <v>7</v>
      </c>
      <c r="L977" s="145"/>
      <c r="M977" s="139"/>
      <c r="N977" s="138"/>
      <c r="O977" s="144"/>
      <c r="P977" s="145"/>
      <c r="Q977" s="140"/>
    </row>
    <row r="978" spans="1:17" ht="16.5" customHeight="1">
      <c r="A978" s="122"/>
      <c r="B978" s="133"/>
      <c r="C978" s="134"/>
      <c r="D978" s="135"/>
      <c r="E978" s="135"/>
      <c r="F978" s="136"/>
      <c r="G978" s="136"/>
      <c r="H978" s="136"/>
      <c r="I978" s="143"/>
      <c r="J978" s="138"/>
      <c r="K978" s="144" t="s">
        <v>8</v>
      </c>
      <c r="L978" s="144"/>
      <c r="M978" s="139"/>
      <c r="N978" s="138"/>
      <c r="O978" s="144"/>
      <c r="P978" s="144"/>
      <c r="Q978" s="140"/>
    </row>
    <row r="979" spans="1:17" ht="15" customHeight="1">
      <c r="A979" s="123" t="s">
        <v>205</v>
      </c>
      <c r="B979" s="146"/>
      <c r="C979" s="147"/>
      <c r="D979" s="135"/>
      <c r="E979" s="135"/>
      <c r="F979" s="136"/>
      <c r="G979" s="136"/>
      <c r="H979" s="136"/>
      <c r="I979" s="139"/>
      <c r="J979" s="138"/>
      <c r="K979" s="144" t="s">
        <v>9</v>
      </c>
      <c r="L979" s="144"/>
      <c r="M979" s="139"/>
      <c r="N979" s="138"/>
      <c r="O979" s="144"/>
      <c r="P979" s="144"/>
      <c r="Q979" s="140"/>
    </row>
    <row r="980" spans="1:17" ht="15" customHeight="1" thickBot="1">
      <c r="A980" s="124"/>
      <c r="B980" s="125"/>
      <c r="C980" s="126"/>
      <c r="D980" s="127"/>
      <c r="E980" s="127"/>
      <c r="F980" s="128"/>
      <c r="G980" s="128"/>
      <c r="H980" s="128"/>
      <c r="I980" s="128"/>
      <c r="J980" s="130"/>
      <c r="K980" s="131" t="s">
        <v>0</v>
      </c>
      <c r="L980" s="132">
        <f ca="1">TODAY()</f>
        <v>46151</v>
      </c>
      <c r="M980" s="129"/>
      <c r="N980" s="130"/>
      <c r="O980" s="131"/>
      <c r="P980" s="132"/>
      <c r="Q980" s="148"/>
    </row>
    <row r="981" spans="1:17" ht="15" customHeight="1" thickBot="1">
      <c r="A981" s="149" t="s">
        <v>10</v>
      </c>
      <c r="B981" s="150" t="s">
        <v>1</v>
      </c>
      <c r="C981" s="151" t="s">
        <v>11</v>
      </c>
      <c r="D981" s="151" t="s">
        <v>12</v>
      </c>
      <c r="E981" s="150" t="s">
        <v>13</v>
      </c>
      <c r="F981" s="151" t="s">
        <v>14</v>
      </c>
      <c r="G981" s="151" t="s">
        <v>24</v>
      </c>
      <c r="H981" s="150" t="s">
        <v>2</v>
      </c>
      <c r="I981" s="150" t="s">
        <v>41</v>
      </c>
      <c r="J981" s="150" t="s">
        <v>40</v>
      </c>
      <c r="K981" s="150" t="s">
        <v>34</v>
      </c>
      <c r="L981" s="152" t="s">
        <v>35</v>
      </c>
      <c r="M981" s="150" t="s">
        <v>36</v>
      </c>
      <c r="N981" s="150" t="s">
        <v>3</v>
      </c>
      <c r="O981" s="151" t="s">
        <v>15</v>
      </c>
      <c r="P981" s="151" t="s">
        <v>4</v>
      </c>
      <c r="Q981" s="153" t="s">
        <v>16</v>
      </c>
    </row>
    <row r="982" spans="1:17" ht="15" customHeight="1" thickBot="1">
      <c r="A982" s="109"/>
      <c r="B982" s="110" t="s">
        <v>17</v>
      </c>
      <c r="C982" s="111"/>
      <c r="D982" s="111"/>
      <c r="E982" s="111"/>
      <c r="F982" s="111"/>
      <c r="G982" s="111"/>
      <c r="H982" s="111"/>
      <c r="I982" s="111"/>
      <c r="J982" s="111"/>
      <c r="K982" s="111"/>
      <c r="L982" s="111"/>
      <c r="M982" s="111"/>
      <c r="N982" s="111"/>
      <c r="O982" s="111"/>
      <c r="P982" s="111"/>
      <c r="Q982" s="112"/>
    </row>
    <row r="983" spans="1:17" ht="14.25" customHeight="1">
      <c r="A983" s="5" t="str">
        <f>IF(C983=0,"",1+MAX(A$9:A982))</f>
        <v/>
      </c>
      <c r="B983" s="41" t="s">
        <v>154</v>
      </c>
      <c r="C983" s="32"/>
      <c r="D983" s="32"/>
      <c r="E983" s="42">
        <v>32</v>
      </c>
      <c r="F983" s="42">
        <v>14.33</v>
      </c>
      <c r="G983" s="171"/>
      <c r="H983" s="163"/>
      <c r="I983" s="162"/>
      <c r="J983" s="163"/>
      <c r="K983" s="163"/>
      <c r="L983" s="172"/>
      <c r="M983" s="162"/>
      <c r="N983" s="173"/>
      <c r="O983" s="171"/>
      <c r="P983" s="163"/>
      <c r="Q983" s="178"/>
    </row>
    <row r="984" spans="1:17" ht="14.25" customHeight="1">
      <c r="A984" s="5">
        <f>IF(C984=0,"",1+MAX(A$9:A983))</f>
        <v>457</v>
      </c>
      <c r="B984" s="53" t="s">
        <v>163</v>
      </c>
      <c r="C984" s="35">
        <f>E983*F983*2</f>
        <v>917.12</v>
      </c>
      <c r="D984" s="37">
        <v>0.05</v>
      </c>
      <c r="E984" s="36">
        <f>C984*(1+D984)</f>
        <v>962.976</v>
      </c>
      <c r="F984" s="32" t="s">
        <v>37</v>
      </c>
      <c r="G984" s="171">
        <v>0.56000000000000005</v>
      </c>
      <c r="H984" s="163">
        <f>G984*E984</f>
        <v>539.26656000000003</v>
      </c>
      <c r="I984" s="162">
        <v>2</v>
      </c>
      <c r="J984" s="163" t="s">
        <v>51</v>
      </c>
      <c r="K984" s="163">
        <v>50</v>
      </c>
      <c r="L984" s="172">
        <v>1.4E-2</v>
      </c>
      <c r="M984" s="162">
        <f>L984*E984</f>
        <v>13.481664</v>
      </c>
      <c r="N984" s="173">
        <f>M984*K984</f>
        <v>674.08320000000003</v>
      </c>
      <c r="O984" s="171">
        <f>(H984+N984)/E984</f>
        <v>1.26</v>
      </c>
      <c r="P984" s="163">
        <f>O984*E984</f>
        <v>1213.3497600000001</v>
      </c>
      <c r="Q984" s="178"/>
    </row>
    <row r="985" spans="1:17" ht="14.25" customHeight="1">
      <c r="A985" s="5" t="str">
        <f>IF(C985=0,"",1+MAX(A$9:A984))</f>
        <v/>
      </c>
      <c r="B985" s="54" t="s">
        <v>52</v>
      </c>
      <c r="C985" s="55"/>
      <c r="D985" s="55"/>
      <c r="E985" s="36">
        <f>ROUNDUP(E984/32,0)</f>
        <v>31</v>
      </c>
      <c r="F985" s="32" t="s">
        <v>53</v>
      </c>
      <c r="G985" s="163"/>
      <c r="H985" s="163"/>
      <c r="I985" s="162"/>
      <c r="J985" s="163"/>
      <c r="K985" s="163"/>
      <c r="L985" s="172"/>
      <c r="M985" s="162"/>
      <c r="N985" s="173"/>
      <c r="O985" s="171"/>
      <c r="P985" s="163"/>
      <c r="Q985" s="178"/>
    </row>
    <row r="986" spans="1:17" ht="14.25" customHeight="1">
      <c r="A986" s="5" t="str">
        <f>IF(C986=0,"",1+MAX(A$9:A985))</f>
        <v/>
      </c>
      <c r="B986" s="54" t="s">
        <v>54</v>
      </c>
      <c r="C986" s="55"/>
      <c r="D986" s="55"/>
      <c r="E986" s="36">
        <f>ROUNDUP(E985*24/500,0)</f>
        <v>2</v>
      </c>
      <c r="F986" s="32" t="s">
        <v>55</v>
      </c>
      <c r="G986" s="171">
        <v>4.5</v>
      </c>
      <c r="H986" s="163">
        <f t="shared" ref="H986:H987" si="478">G986*E986</f>
        <v>9</v>
      </c>
      <c r="I986" s="162"/>
      <c r="J986" s="163"/>
      <c r="K986" s="163"/>
      <c r="L986" s="172"/>
      <c r="M986" s="162"/>
      <c r="N986" s="173"/>
      <c r="O986" s="171">
        <f t="shared" ref="O986:O987" si="479">(H986+N986)/E986</f>
        <v>4.5</v>
      </c>
      <c r="P986" s="163">
        <f t="shared" ref="P986:P987" si="480">O986*E986</f>
        <v>9</v>
      </c>
      <c r="Q986" s="178"/>
    </row>
    <row r="987" spans="1:17" ht="14.25" customHeight="1">
      <c r="A987" s="5" t="str">
        <f>IF(C987=0,"",1+MAX(A$9:A986))</f>
        <v/>
      </c>
      <c r="B987" s="54" t="s">
        <v>56</v>
      </c>
      <c r="C987" s="55"/>
      <c r="D987" s="55"/>
      <c r="E987" s="36">
        <f>ROUNDUP(E984/200,0)</f>
        <v>5</v>
      </c>
      <c r="F987" s="32" t="s">
        <v>57</v>
      </c>
      <c r="G987" s="171">
        <v>9.8000000000000007</v>
      </c>
      <c r="H987" s="163">
        <f t="shared" si="478"/>
        <v>49</v>
      </c>
      <c r="I987" s="162"/>
      <c r="J987" s="163"/>
      <c r="K987" s="163"/>
      <c r="L987" s="172"/>
      <c r="M987" s="162"/>
      <c r="N987" s="173"/>
      <c r="O987" s="171">
        <f t="shared" si="479"/>
        <v>9.8000000000000007</v>
      </c>
      <c r="P987" s="163">
        <f t="shared" si="480"/>
        <v>49</v>
      </c>
      <c r="Q987" s="178"/>
    </row>
    <row r="988" spans="1:17" ht="14.25" customHeight="1">
      <c r="A988" s="5" t="str">
        <f>IF(C988=0,"",1+MAX(A$9:A979))</f>
        <v/>
      </c>
      <c r="B988" s="54" t="s">
        <v>58</v>
      </c>
      <c r="C988" s="55"/>
      <c r="D988" s="55"/>
      <c r="E988" s="36">
        <f>ROUNDUP(E976*5.25/1000,0)</f>
        <v>0</v>
      </c>
      <c r="F988" s="32" t="s">
        <v>59</v>
      </c>
      <c r="G988" s="171">
        <v>4.8</v>
      </c>
      <c r="H988" s="163">
        <f t="shared" ref="H988:H993" si="481">G988*E988</f>
        <v>0</v>
      </c>
      <c r="I988" s="162"/>
      <c r="J988" s="163"/>
      <c r="K988" s="163"/>
      <c r="L988" s="172"/>
      <c r="M988" s="162"/>
      <c r="N988" s="173"/>
      <c r="O988" s="171" t="e">
        <f t="shared" ref="O988:O993" si="482">(H988+N988)/E988</f>
        <v>#DIV/0!</v>
      </c>
      <c r="P988" s="163" t="e">
        <f t="shared" ref="P988:P993" si="483">O988*E988</f>
        <v>#DIV/0!</v>
      </c>
      <c r="Q988" s="178"/>
    </row>
    <row r="989" spans="1:17" ht="14.25" customHeight="1">
      <c r="A989" s="5" t="str">
        <f>IF(C989=0,"",1+MAX(A$9:A988))</f>
        <v/>
      </c>
      <c r="B989" s="54" t="s">
        <v>60</v>
      </c>
      <c r="C989" s="56">
        <f>E975*F975*2</f>
        <v>0</v>
      </c>
      <c r="D989" s="37">
        <v>0.05</v>
      </c>
      <c r="E989" s="36">
        <f t="shared" ref="E989:E993" si="484">C989*(1+D989)</f>
        <v>0</v>
      </c>
      <c r="F989" s="32" t="s">
        <v>37</v>
      </c>
      <c r="G989" s="171">
        <v>0</v>
      </c>
      <c r="H989" s="163">
        <f t="shared" si="481"/>
        <v>0</v>
      </c>
      <c r="I989" s="162">
        <v>1</v>
      </c>
      <c r="J989" s="163" t="s">
        <v>42</v>
      </c>
      <c r="K989" s="163">
        <v>50</v>
      </c>
      <c r="L989" s="172">
        <v>2.1000000000000001E-2</v>
      </c>
      <c r="M989" s="162">
        <f t="shared" ref="M989:M993" si="485">L989*E989</f>
        <v>0</v>
      </c>
      <c r="N989" s="173">
        <f t="shared" ref="N989:N993" si="486">M989*K989</f>
        <v>0</v>
      </c>
      <c r="O989" s="171" t="e">
        <f t="shared" si="482"/>
        <v>#DIV/0!</v>
      </c>
      <c r="P989" s="163" t="e">
        <f t="shared" si="483"/>
        <v>#DIV/0!</v>
      </c>
      <c r="Q989" s="178"/>
    </row>
    <row r="990" spans="1:17" ht="14.25" customHeight="1">
      <c r="A990" s="5">
        <f>IF(C990=0,"",1+MAX(A$9:A989))</f>
        <v>458</v>
      </c>
      <c r="B990" s="53" t="s">
        <v>207</v>
      </c>
      <c r="C990" s="56">
        <f>ROUNDUP(E975/1.33+1,0)</f>
        <v>1</v>
      </c>
      <c r="D990" s="37">
        <v>0.05</v>
      </c>
      <c r="E990" s="36">
        <f t="shared" si="484"/>
        <v>1.05</v>
      </c>
      <c r="F990" s="32" t="s">
        <v>43</v>
      </c>
      <c r="G990" s="171">
        <f>F975*3.5</f>
        <v>0</v>
      </c>
      <c r="H990" s="163">
        <f t="shared" si="481"/>
        <v>0</v>
      </c>
      <c r="I990" s="162">
        <v>1</v>
      </c>
      <c r="J990" s="163" t="s">
        <v>42</v>
      </c>
      <c r="K990" s="163">
        <v>50</v>
      </c>
      <c r="L990" s="172">
        <v>0.23</v>
      </c>
      <c r="M990" s="162">
        <f t="shared" si="485"/>
        <v>0.24150000000000002</v>
      </c>
      <c r="N990" s="173">
        <f t="shared" si="486"/>
        <v>12.075000000000001</v>
      </c>
      <c r="O990" s="171">
        <f t="shared" si="482"/>
        <v>11.5</v>
      </c>
      <c r="P990" s="163">
        <f t="shared" si="483"/>
        <v>12.075000000000001</v>
      </c>
      <c r="Q990" s="178"/>
    </row>
    <row r="991" spans="1:17" ht="14.25" customHeight="1">
      <c r="A991" s="5" t="str">
        <f>IF(C991=0,"",1+MAX(A$9:A990))</f>
        <v/>
      </c>
      <c r="B991" s="53" t="s">
        <v>68</v>
      </c>
      <c r="C991" s="56">
        <f>E975*2</f>
        <v>0</v>
      </c>
      <c r="D991" s="37">
        <v>0.05</v>
      </c>
      <c r="E991" s="36">
        <f t="shared" si="484"/>
        <v>0</v>
      </c>
      <c r="F991" s="32" t="s">
        <v>38</v>
      </c>
      <c r="G991" s="171">
        <v>3.5</v>
      </c>
      <c r="H991" s="163">
        <f t="shared" si="481"/>
        <v>0</v>
      </c>
      <c r="I991" s="162">
        <v>1</v>
      </c>
      <c r="J991" s="163" t="s">
        <v>42</v>
      </c>
      <c r="K991" s="163">
        <v>50</v>
      </c>
      <c r="L991" s="172">
        <v>0</v>
      </c>
      <c r="M991" s="162">
        <f t="shared" si="485"/>
        <v>0</v>
      </c>
      <c r="N991" s="173">
        <f t="shared" si="486"/>
        <v>0</v>
      </c>
      <c r="O991" s="171" t="e">
        <f t="shared" si="482"/>
        <v>#DIV/0!</v>
      </c>
      <c r="P991" s="163" t="e">
        <f t="shared" si="483"/>
        <v>#DIV/0!</v>
      </c>
      <c r="Q991" s="178"/>
    </row>
    <row r="992" spans="1:17" ht="14.25" customHeight="1">
      <c r="A992" s="5" t="str">
        <f>IF(C992=0,"",1+MAX(A$9:A991))</f>
        <v/>
      </c>
      <c r="B992" s="53" t="s">
        <v>196</v>
      </c>
      <c r="C992" s="57">
        <f>E975*F975</f>
        <v>0</v>
      </c>
      <c r="D992" s="37">
        <v>0.05</v>
      </c>
      <c r="E992" s="36">
        <f t="shared" si="484"/>
        <v>0</v>
      </c>
      <c r="F992" s="32" t="s">
        <v>37</v>
      </c>
      <c r="G992" s="171">
        <v>0.98</v>
      </c>
      <c r="H992" s="163">
        <f t="shared" si="481"/>
        <v>0</v>
      </c>
      <c r="I992" s="162">
        <v>1</v>
      </c>
      <c r="J992" s="163" t="s">
        <v>42</v>
      </c>
      <c r="K992" s="163">
        <v>50</v>
      </c>
      <c r="L992" s="172">
        <v>1.0999999999999999E-2</v>
      </c>
      <c r="M992" s="162">
        <f t="shared" si="485"/>
        <v>0</v>
      </c>
      <c r="N992" s="173">
        <f t="shared" si="486"/>
        <v>0</v>
      </c>
      <c r="O992" s="171" t="e">
        <f t="shared" si="482"/>
        <v>#DIV/0!</v>
      </c>
      <c r="P992" s="163" t="e">
        <f t="shared" si="483"/>
        <v>#DIV/0!</v>
      </c>
      <c r="Q992" s="178"/>
    </row>
    <row r="993" spans="1:17" ht="14.25" customHeight="1">
      <c r="A993" s="5" t="str">
        <f>IF(C993=0,"",1+MAX(A$9:A992))</f>
        <v/>
      </c>
      <c r="B993" s="53" t="s">
        <v>63</v>
      </c>
      <c r="C993" s="56">
        <f>E975*4</f>
        <v>0</v>
      </c>
      <c r="D993" s="37">
        <v>0.05</v>
      </c>
      <c r="E993" s="36">
        <f t="shared" si="484"/>
        <v>0</v>
      </c>
      <c r="F993" s="32" t="s">
        <v>38</v>
      </c>
      <c r="G993" s="171">
        <v>0.3</v>
      </c>
      <c r="H993" s="163">
        <f t="shared" si="481"/>
        <v>0</v>
      </c>
      <c r="I993" s="162">
        <v>1</v>
      </c>
      <c r="J993" s="163" t="s">
        <v>42</v>
      </c>
      <c r="K993" s="163">
        <v>50</v>
      </c>
      <c r="L993" s="172">
        <v>8.0000000000000002E-3</v>
      </c>
      <c r="M993" s="162">
        <f t="shared" si="485"/>
        <v>0</v>
      </c>
      <c r="N993" s="173">
        <f t="shared" si="486"/>
        <v>0</v>
      </c>
      <c r="O993" s="171" t="e">
        <f t="shared" si="482"/>
        <v>#DIV/0!</v>
      </c>
      <c r="P993" s="163" t="e">
        <f t="shared" si="483"/>
        <v>#DIV/0!</v>
      </c>
      <c r="Q993" s="178"/>
    </row>
    <row r="994" spans="1:17" ht="14.25" customHeight="1">
      <c r="A994" s="5" t="str">
        <f>IF(C994=0,"",1+MAX(A$9:A993))</f>
        <v/>
      </c>
      <c r="B994" s="41" t="s">
        <v>155</v>
      </c>
      <c r="C994" s="32"/>
      <c r="D994" s="32"/>
      <c r="E994" s="42">
        <v>19</v>
      </c>
      <c r="F994" s="42">
        <v>14.33</v>
      </c>
      <c r="G994" s="171"/>
      <c r="H994" s="163"/>
      <c r="I994" s="162"/>
      <c r="J994" s="163"/>
      <c r="K994" s="163"/>
      <c r="L994" s="172"/>
      <c r="M994" s="162"/>
      <c r="N994" s="173"/>
      <c r="O994" s="171"/>
      <c r="P994" s="163"/>
      <c r="Q994" s="178"/>
    </row>
    <row r="995" spans="1:17" ht="14.25" customHeight="1">
      <c r="A995" s="5">
        <f>IF(C995=0,"",1+MAX(A$9:A994))</f>
        <v>459</v>
      </c>
      <c r="B995" s="53" t="s">
        <v>64</v>
      </c>
      <c r="C995" s="35">
        <f>E994*F994</f>
        <v>272.27</v>
      </c>
      <c r="D995" s="37">
        <v>0.05</v>
      </c>
      <c r="E995" s="36">
        <f>C995*(1+D995)</f>
        <v>285.88349999999997</v>
      </c>
      <c r="F995" s="32" t="s">
        <v>37</v>
      </c>
      <c r="G995" s="171">
        <v>0.56999999999999995</v>
      </c>
      <c r="H995" s="163">
        <f>G995*E995</f>
        <v>162.95359499999998</v>
      </c>
      <c r="I995" s="162">
        <v>2</v>
      </c>
      <c r="J995" s="163" t="s">
        <v>51</v>
      </c>
      <c r="K995" s="163">
        <v>50</v>
      </c>
      <c r="L995" s="172">
        <v>1.4E-2</v>
      </c>
      <c r="M995" s="162">
        <f>L995*E995</f>
        <v>4.0023689999999998</v>
      </c>
      <c r="N995" s="173">
        <f>M995*K995</f>
        <v>200.11845</v>
      </c>
      <c r="O995" s="171">
        <f>(H995+N995)/E995</f>
        <v>1.2700000000000002</v>
      </c>
      <c r="P995" s="163">
        <f>O995*E995</f>
        <v>363.072045</v>
      </c>
      <c r="Q995" s="178"/>
    </row>
    <row r="996" spans="1:17" ht="14.25" customHeight="1">
      <c r="A996" s="5">
        <f>IF(C996=0,"",1+MAX(A$9:A995))</f>
        <v>460</v>
      </c>
      <c r="B996" s="58" t="s">
        <v>65</v>
      </c>
      <c r="C996" s="59">
        <f>E994*F994</f>
        <v>272.27</v>
      </c>
      <c r="D996" s="37">
        <v>0.05</v>
      </c>
      <c r="E996" s="36">
        <f>C996*(1+D996)</f>
        <v>285.88349999999997</v>
      </c>
      <c r="F996" s="32" t="s">
        <v>37</v>
      </c>
      <c r="G996" s="171">
        <v>0.62</v>
      </c>
      <c r="H996" s="163">
        <f>G996*E996</f>
        <v>177.24776999999997</v>
      </c>
      <c r="I996" s="162">
        <v>2</v>
      </c>
      <c r="J996" s="163" t="s">
        <v>51</v>
      </c>
      <c r="K996" s="163">
        <v>50</v>
      </c>
      <c r="L996" s="172">
        <v>1.4E-2</v>
      </c>
      <c r="M996" s="162">
        <f>L996*E996</f>
        <v>4.0023689999999998</v>
      </c>
      <c r="N996" s="173">
        <f>M996*K996</f>
        <v>200.11845</v>
      </c>
      <c r="O996" s="171">
        <f>(H996+N996)/E996</f>
        <v>1.32</v>
      </c>
      <c r="P996" s="163">
        <f>O996*E996</f>
        <v>377.36622</v>
      </c>
      <c r="Q996" s="178"/>
    </row>
    <row r="997" spans="1:17" ht="14.25" customHeight="1">
      <c r="A997" s="5" t="str">
        <f>IF(C997=0,"",1+MAX(A$9:A996))</f>
        <v/>
      </c>
      <c r="B997" s="54" t="s">
        <v>52</v>
      </c>
      <c r="C997" s="55"/>
      <c r="D997" s="55"/>
      <c r="E997" s="36">
        <f>ROUNDUP(E995/32,0)</f>
        <v>9</v>
      </c>
      <c r="F997" s="32" t="s">
        <v>53</v>
      </c>
      <c r="G997" s="163"/>
      <c r="H997" s="163"/>
      <c r="I997" s="162"/>
      <c r="J997" s="163"/>
      <c r="K997" s="163"/>
      <c r="L997" s="172"/>
      <c r="M997" s="162"/>
      <c r="N997" s="173"/>
      <c r="O997" s="171"/>
      <c r="P997" s="163"/>
      <c r="Q997" s="178"/>
    </row>
    <row r="998" spans="1:17" ht="14.25" customHeight="1">
      <c r="A998" s="5" t="str">
        <f>IF(C998=0,"",1+MAX(A$9:A997))</f>
        <v/>
      </c>
      <c r="B998" s="54" t="s">
        <v>66</v>
      </c>
      <c r="C998" s="55"/>
      <c r="D998" s="55"/>
      <c r="E998" s="36">
        <f>ROUNDUP(E996/32,0)</f>
        <v>9</v>
      </c>
      <c r="F998" s="32" t="s">
        <v>53</v>
      </c>
      <c r="G998" s="163"/>
      <c r="H998" s="163"/>
      <c r="I998" s="162"/>
      <c r="J998" s="163"/>
      <c r="K998" s="163"/>
      <c r="L998" s="172"/>
      <c r="M998" s="162"/>
      <c r="N998" s="173"/>
      <c r="O998" s="171"/>
      <c r="P998" s="163"/>
      <c r="Q998" s="178"/>
    </row>
    <row r="999" spans="1:17" ht="14.25" customHeight="1">
      <c r="A999" s="5" t="str">
        <f>IF(C999=0,"",1+MAX(A$9:A998))</f>
        <v/>
      </c>
      <c r="B999" s="54" t="s">
        <v>54</v>
      </c>
      <c r="C999" s="55"/>
      <c r="D999" s="55"/>
      <c r="E999" s="36">
        <f>ROUNDUP(E997*24/500,0)*2</f>
        <v>2</v>
      </c>
      <c r="F999" s="32" t="s">
        <v>55</v>
      </c>
      <c r="G999" s="171">
        <v>4.5</v>
      </c>
      <c r="H999" s="163">
        <f t="shared" ref="H999:H1006" si="487">G999*E999</f>
        <v>9</v>
      </c>
      <c r="I999" s="162"/>
      <c r="J999" s="163"/>
      <c r="K999" s="163"/>
      <c r="L999" s="172"/>
      <c r="M999" s="162"/>
      <c r="N999" s="173"/>
      <c r="O999" s="171">
        <f t="shared" ref="O999:O1006" si="488">(H999+N999)/E999</f>
        <v>4.5</v>
      </c>
      <c r="P999" s="163">
        <f t="shared" ref="P999:P1006" si="489">O999*E999</f>
        <v>9</v>
      </c>
      <c r="Q999" s="178"/>
    </row>
    <row r="1000" spans="1:17" ht="14.25" customHeight="1">
      <c r="A1000" s="5" t="str">
        <f>IF(C1000=0,"",1+MAX(A$9:A999))</f>
        <v/>
      </c>
      <c r="B1000" s="54" t="s">
        <v>56</v>
      </c>
      <c r="C1000" s="55"/>
      <c r="D1000" s="55"/>
      <c r="E1000" s="36">
        <f>ROUNDUP(E995/200,0)*2</f>
        <v>4</v>
      </c>
      <c r="F1000" s="32" t="s">
        <v>57</v>
      </c>
      <c r="G1000" s="171">
        <v>9.8000000000000007</v>
      </c>
      <c r="H1000" s="163">
        <f t="shared" si="487"/>
        <v>39.200000000000003</v>
      </c>
      <c r="I1000" s="162"/>
      <c r="J1000" s="163"/>
      <c r="K1000" s="163"/>
      <c r="L1000" s="172"/>
      <c r="M1000" s="162"/>
      <c r="N1000" s="173"/>
      <c r="O1000" s="171">
        <f t="shared" si="488"/>
        <v>9.8000000000000007</v>
      </c>
      <c r="P1000" s="163">
        <f t="shared" si="489"/>
        <v>39.200000000000003</v>
      </c>
      <c r="Q1000" s="178"/>
    </row>
    <row r="1001" spans="1:17" ht="14.25" customHeight="1">
      <c r="A1001" s="5" t="str">
        <f>IF(C1001=0,"",1+MAX(A$9:A1000))</f>
        <v/>
      </c>
      <c r="B1001" s="54" t="s">
        <v>58</v>
      </c>
      <c r="C1001" s="55"/>
      <c r="D1001" s="55"/>
      <c r="E1001" s="36">
        <f>ROUNDUP(E995*5.25/1000,0)*2</f>
        <v>4</v>
      </c>
      <c r="F1001" s="32" t="s">
        <v>59</v>
      </c>
      <c r="G1001" s="171">
        <v>4.8</v>
      </c>
      <c r="H1001" s="163">
        <f t="shared" si="487"/>
        <v>19.2</v>
      </c>
      <c r="I1001" s="162"/>
      <c r="J1001" s="163"/>
      <c r="K1001" s="163"/>
      <c r="L1001" s="172"/>
      <c r="M1001" s="162"/>
      <c r="N1001" s="173"/>
      <c r="O1001" s="171">
        <f t="shared" si="488"/>
        <v>4.8</v>
      </c>
      <c r="P1001" s="163">
        <f t="shared" si="489"/>
        <v>19.2</v>
      </c>
      <c r="Q1001" s="178"/>
    </row>
    <row r="1002" spans="1:17" ht="14.25" customHeight="1">
      <c r="A1002" s="5">
        <f>IF(C1002=0,"",1+MAX(A$9:A1001))</f>
        <v>461</v>
      </c>
      <c r="B1002" s="54" t="s">
        <v>60</v>
      </c>
      <c r="C1002" s="56">
        <f>E994*F994*2</f>
        <v>544.54</v>
      </c>
      <c r="D1002" s="37">
        <v>0.05</v>
      </c>
      <c r="E1002" s="36">
        <f t="shared" ref="E1002:E1006" si="490">C1002*(1+D1002)</f>
        <v>571.76699999999994</v>
      </c>
      <c r="F1002" s="32" t="s">
        <v>37</v>
      </c>
      <c r="G1002" s="171">
        <v>0</v>
      </c>
      <c r="H1002" s="163">
        <f t="shared" si="487"/>
        <v>0</v>
      </c>
      <c r="I1002" s="162">
        <v>1</v>
      </c>
      <c r="J1002" s="163" t="s">
        <v>42</v>
      </c>
      <c r="K1002" s="163">
        <v>50</v>
      </c>
      <c r="L1002" s="172">
        <v>2.1000000000000001E-2</v>
      </c>
      <c r="M1002" s="162">
        <f t="shared" ref="M1002:M1006" si="491">L1002*E1002</f>
        <v>12.007107</v>
      </c>
      <c r="N1002" s="173">
        <f t="shared" ref="N1002:N1006" si="492">M1002*K1002</f>
        <v>600.35534999999993</v>
      </c>
      <c r="O1002" s="171">
        <f t="shared" si="488"/>
        <v>1.05</v>
      </c>
      <c r="P1002" s="163">
        <f t="shared" si="489"/>
        <v>600.35534999999993</v>
      </c>
      <c r="Q1002" s="178"/>
    </row>
    <row r="1003" spans="1:17" ht="14.25" customHeight="1">
      <c r="A1003" s="5">
        <f>IF(C1003=0,"",1+MAX(A$9:A1002))</f>
        <v>462</v>
      </c>
      <c r="B1003" s="53" t="s">
        <v>207</v>
      </c>
      <c r="C1003" s="56">
        <f>ROUNDUP(E994/1.33+1,0)</f>
        <v>16</v>
      </c>
      <c r="D1003" s="37">
        <v>0.05</v>
      </c>
      <c r="E1003" s="36">
        <f t="shared" si="490"/>
        <v>16.8</v>
      </c>
      <c r="F1003" s="32" t="s">
        <v>43</v>
      </c>
      <c r="G1003" s="171">
        <f>F994*3.5</f>
        <v>50.155000000000001</v>
      </c>
      <c r="H1003" s="163">
        <f t="shared" si="487"/>
        <v>842.60400000000004</v>
      </c>
      <c r="I1003" s="162">
        <v>1</v>
      </c>
      <c r="J1003" s="163" t="s">
        <v>42</v>
      </c>
      <c r="K1003" s="163">
        <v>50</v>
      </c>
      <c r="L1003" s="172">
        <v>0.23</v>
      </c>
      <c r="M1003" s="162">
        <f t="shared" si="491"/>
        <v>3.8640000000000003</v>
      </c>
      <c r="N1003" s="173">
        <f t="shared" si="492"/>
        <v>193.20000000000002</v>
      </c>
      <c r="O1003" s="171">
        <f t="shared" si="488"/>
        <v>61.655000000000001</v>
      </c>
      <c r="P1003" s="163">
        <f t="shared" si="489"/>
        <v>1035.8040000000001</v>
      </c>
      <c r="Q1003" s="178"/>
    </row>
    <row r="1004" spans="1:17" ht="14.25" customHeight="1">
      <c r="A1004" s="5">
        <f>IF(C1004=0,"",1+MAX(A$9:A1003))</f>
        <v>463</v>
      </c>
      <c r="B1004" s="53" t="s">
        <v>68</v>
      </c>
      <c r="C1004" s="56">
        <f>E994*2</f>
        <v>38</v>
      </c>
      <c r="D1004" s="37">
        <v>0.05</v>
      </c>
      <c r="E1004" s="36">
        <f t="shared" si="490"/>
        <v>39.9</v>
      </c>
      <c r="F1004" s="32" t="s">
        <v>38</v>
      </c>
      <c r="G1004" s="171">
        <v>3.5</v>
      </c>
      <c r="H1004" s="163">
        <f t="shared" si="487"/>
        <v>139.65</v>
      </c>
      <c r="I1004" s="162">
        <v>1</v>
      </c>
      <c r="J1004" s="163" t="s">
        <v>42</v>
      </c>
      <c r="K1004" s="163">
        <v>50</v>
      </c>
      <c r="L1004" s="172">
        <v>0</v>
      </c>
      <c r="M1004" s="162">
        <f t="shared" si="491"/>
        <v>0</v>
      </c>
      <c r="N1004" s="173">
        <f t="shared" si="492"/>
        <v>0</v>
      </c>
      <c r="O1004" s="171">
        <f t="shared" si="488"/>
        <v>3.5000000000000004</v>
      </c>
      <c r="P1004" s="163">
        <f t="shared" si="489"/>
        <v>139.65</v>
      </c>
      <c r="Q1004" s="178"/>
    </row>
    <row r="1005" spans="1:17" ht="14.25" customHeight="1">
      <c r="A1005" s="5">
        <f>IF(C1005=0,"",1+MAX(A$9:A1004))</f>
        <v>464</v>
      </c>
      <c r="B1005" s="53" t="s">
        <v>196</v>
      </c>
      <c r="C1005" s="57">
        <f>E994*F994</f>
        <v>272.27</v>
      </c>
      <c r="D1005" s="37">
        <v>0.05</v>
      </c>
      <c r="E1005" s="36">
        <f t="shared" si="490"/>
        <v>285.88349999999997</v>
      </c>
      <c r="F1005" s="32" t="s">
        <v>37</v>
      </c>
      <c r="G1005" s="171">
        <v>0.98</v>
      </c>
      <c r="H1005" s="163">
        <f t="shared" si="487"/>
        <v>280.16582999999997</v>
      </c>
      <c r="I1005" s="162">
        <v>1</v>
      </c>
      <c r="J1005" s="163" t="s">
        <v>42</v>
      </c>
      <c r="K1005" s="163">
        <v>50</v>
      </c>
      <c r="L1005" s="172">
        <v>1.0999999999999999E-2</v>
      </c>
      <c r="M1005" s="162">
        <f t="shared" si="491"/>
        <v>3.1447184999999993</v>
      </c>
      <c r="N1005" s="173">
        <f t="shared" si="492"/>
        <v>157.23592499999995</v>
      </c>
      <c r="O1005" s="171">
        <f t="shared" si="488"/>
        <v>1.5299999999999998</v>
      </c>
      <c r="P1005" s="163">
        <f t="shared" si="489"/>
        <v>437.40175499999992</v>
      </c>
      <c r="Q1005" s="178"/>
    </row>
    <row r="1006" spans="1:17" ht="14.25" customHeight="1">
      <c r="A1006" s="5">
        <f>IF(C1006=0,"",1+MAX(A$9:A1005))</f>
        <v>465</v>
      </c>
      <c r="B1006" s="53" t="s">
        <v>63</v>
      </c>
      <c r="C1006" s="56">
        <f>E994*4</f>
        <v>76</v>
      </c>
      <c r="D1006" s="37">
        <v>0.05</v>
      </c>
      <c r="E1006" s="36">
        <f t="shared" si="490"/>
        <v>79.8</v>
      </c>
      <c r="F1006" s="32" t="s">
        <v>38</v>
      </c>
      <c r="G1006" s="171">
        <v>0.3</v>
      </c>
      <c r="H1006" s="163">
        <f t="shared" si="487"/>
        <v>23.939999999999998</v>
      </c>
      <c r="I1006" s="162">
        <v>1</v>
      </c>
      <c r="J1006" s="163" t="s">
        <v>42</v>
      </c>
      <c r="K1006" s="163">
        <v>50</v>
      </c>
      <c r="L1006" s="172">
        <v>8.0000000000000002E-3</v>
      </c>
      <c r="M1006" s="162">
        <f t="shared" si="491"/>
        <v>0.63839999999999997</v>
      </c>
      <c r="N1006" s="173">
        <f t="shared" si="492"/>
        <v>31.919999999999998</v>
      </c>
      <c r="O1006" s="171">
        <f t="shared" si="488"/>
        <v>0.70000000000000007</v>
      </c>
      <c r="P1006" s="163">
        <f t="shared" si="489"/>
        <v>55.860000000000007</v>
      </c>
      <c r="Q1006" s="178"/>
    </row>
    <row r="1007" spans="1:17" ht="14.25" customHeight="1">
      <c r="A1007" s="5" t="str">
        <f>IF(C1007=0,"",1+MAX(A$9:A1006))</f>
        <v/>
      </c>
      <c r="B1007" s="41" t="s">
        <v>156</v>
      </c>
      <c r="C1007" s="32"/>
      <c r="D1007" s="32"/>
      <c r="E1007" s="42">
        <v>16</v>
      </c>
      <c r="F1007" s="42">
        <v>14.33</v>
      </c>
      <c r="G1007" s="171"/>
      <c r="H1007" s="163"/>
      <c r="I1007" s="162"/>
      <c r="J1007" s="163"/>
      <c r="K1007" s="163"/>
      <c r="L1007" s="172"/>
      <c r="M1007" s="162"/>
      <c r="N1007" s="173"/>
      <c r="O1007" s="171"/>
      <c r="P1007" s="163"/>
      <c r="Q1007" s="178"/>
    </row>
    <row r="1008" spans="1:17" ht="14.25" customHeight="1">
      <c r="A1008" s="5">
        <f>IF(C1008=0,"",1+MAX(A$9:A1007))</f>
        <v>466</v>
      </c>
      <c r="B1008" s="53" t="s">
        <v>172</v>
      </c>
      <c r="C1008" s="35">
        <f>E1007*F1007*4</f>
        <v>917.12</v>
      </c>
      <c r="D1008" s="37">
        <v>0.05</v>
      </c>
      <c r="E1008" s="36">
        <f>C1008*(1+D1008)</f>
        <v>962.976</v>
      </c>
      <c r="F1008" s="32" t="s">
        <v>37</v>
      </c>
      <c r="G1008" s="171">
        <v>0.56999999999999995</v>
      </c>
      <c r="H1008" s="163">
        <f>G1008*E1008</f>
        <v>548.89631999999995</v>
      </c>
      <c r="I1008" s="162">
        <v>2</v>
      </c>
      <c r="J1008" s="163" t="s">
        <v>51</v>
      </c>
      <c r="K1008" s="163">
        <v>50</v>
      </c>
      <c r="L1008" s="172">
        <v>1.4E-2</v>
      </c>
      <c r="M1008" s="162">
        <f>L1008*E1008</f>
        <v>13.481664</v>
      </c>
      <c r="N1008" s="173">
        <f>M1008*K1008</f>
        <v>674.08320000000003</v>
      </c>
      <c r="O1008" s="171">
        <f>(H1008+N1008)/E1008</f>
        <v>1.2699999999999998</v>
      </c>
      <c r="P1008" s="163">
        <f>O1008*E1008</f>
        <v>1222.9795199999999</v>
      </c>
      <c r="Q1008" s="178"/>
    </row>
    <row r="1009" spans="1:17" ht="14.25" customHeight="1">
      <c r="A1009" s="5" t="str">
        <f>IF(C1009=0,"",1+MAX(A$9:A1008))</f>
        <v/>
      </c>
      <c r="B1009" s="54" t="s">
        <v>52</v>
      </c>
      <c r="C1009" s="55"/>
      <c r="D1009" s="55"/>
      <c r="E1009" s="36">
        <f>ROUNDUP(E1008/32,0)</f>
        <v>31</v>
      </c>
      <c r="F1009" s="32" t="s">
        <v>53</v>
      </c>
      <c r="G1009" s="171"/>
      <c r="H1009" s="163"/>
      <c r="I1009" s="162"/>
      <c r="J1009" s="163"/>
      <c r="K1009" s="163"/>
      <c r="L1009" s="172"/>
      <c r="M1009" s="162"/>
      <c r="N1009" s="173"/>
      <c r="O1009" s="171"/>
      <c r="P1009" s="163"/>
      <c r="Q1009" s="178"/>
    </row>
    <row r="1010" spans="1:17" ht="14.25" customHeight="1">
      <c r="A1010" s="5" t="str">
        <f>IF(C1010=0,"",1+MAX(A$9:A1009))</f>
        <v/>
      </c>
      <c r="B1010" s="54" t="s">
        <v>54</v>
      </c>
      <c r="C1010" s="55"/>
      <c r="D1010" s="55"/>
      <c r="E1010" s="36">
        <f>ROUNDUP(E1009*24/500,0)</f>
        <v>2</v>
      </c>
      <c r="F1010" s="32" t="s">
        <v>55</v>
      </c>
      <c r="G1010" s="171">
        <v>4.5</v>
      </c>
      <c r="H1010" s="163">
        <f t="shared" ref="H1010:H1015" si="493">G1010*E1010</f>
        <v>9</v>
      </c>
      <c r="I1010" s="162"/>
      <c r="J1010" s="163"/>
      <c r="K1010" s="163"/>
      <c r="L1010" s="172"/>
      <c r="M1010" s="162"/>
      <c r="N1010" s="173"/>
      <c r="O1010" s="171">
        <f t="shared" ref="O1010:O1017" si="494">(H1010+N1010)/E1010</f>
        <v>4.5</v>
      </c>
      <c r="P1010" s="163">
        <f t="shared" ref="P1010:P1017" si="495">O1010*E1010</f>
        <v>9</v>
      </c>
      <c r="Q1010" s="178"/>
    </row>
    <row r="1011" spans="1:17" ht="14.25" customHeight="1">
      <c r="A1011" s="5" t="str">
        <f>IF(C1011=0,"",1+MAX(A$9:A1010))</f>
        <v/>
      </c>
      <c r="B1011" s="54" t="s">
        <v>56</v>
      </c>
      <c r="C1011" s="55"/>
      <c r="D1011" s="55"/>
      <c r="E1011" s="36">
        <f>ROUNDUP(E1008/200,0)</f>
        <v>5</v>
      </c>
      <c r="F1011" s="32" t="s">
        <v>57</v>
      </c>
      <c r="G1011" s="171">
        <v>9.8000000000000007</v>
      </c>
      <c r="H1011" s="163">
        <f t="shared" si="493"/>
        <v>49</v>
      </c>
      <c r="I1011" s="162"/>
      <c r="J1011" s="163"/>
      <c r="K1011" s="163"/>
      <c r="L1011" s="172"/>
      <c r="M1011" s="162"/>
      <c r="N1011" s="173"/>
      <c r="O1011" s="171">
        <f t="shared" si="494"/>
        <v>9.8000000000000007</v>
      </c>
      <c r="P1011" s="163">
        <f t="shared" si="495"/>
        <v>49</v>
      </c>
      <c r="Q1011" s="178"/>
    </row>
    <row r="1012" spans="1:17" ht="14.25" customHeight="1">
      <c r="A1012" s="5" t="str">
        <f>IF(C1012=0,"",1+MAX(A$9:A1011))</f>
        <v/>
      </c>
      <c r="B1012" s="54" t="s">
        <v>58</v>
      </c>
      <c r="C1012" s="55"/>
      <c r="D1012" s="55"/>
      <c r="E1012" s="36">
        <f>ROUNDUP(E1008*5.25/1000,0)</f>
        <v>6</v>
      </c>
      <c r="F1012" s="32" t="s">
        <v>59</v>
      </c>
      <c r="G1012" s="171">
        <v>4.8</v>
      </c>
      <c r="H1012" s="163">
        <f t="shared" si="493"/>
        <v>28.799999999999997</v>
      </c>
      <c r="I1012" s="162"/>
      <c r="J1012" s="163"/>
      <c r="K1012" s="163"/>
      <c r="L1012" s="172"/>
      <c r="M1012" s="162"/>
      <c r="N1012" s="173"/>
      <c r="O1012" s="171">
        <f t="shared" si="494"/>
        <v>4.8</v>
      </c>
      <c r="P1012" s="163">
        <f t="shared" si="495"/>
        <v>28.799999999999997</v>
      </c>
      <c r="Q1012" s="178"/>
    </row>
    <row r="1013" spans="1:17" ht="14.25" customHeight="1">
      <c r="A1013" s="5">
        <f>IF(C1013=0,"",1+MAX(A$9:A1012))</f>
        <v>467</v>
      </c>
      <c r="B1013" s="54" t="s">
        <v>60</v>
      </c>
      <c r="C1013" s="56">
        <f>E1007*F1007*2</f>
        <v>458.56</v>
      </c>
      <c r="D1013" s="37">
        <v>0.05</v>
      </c>
      <c r="E1013" s="36">
        <f>C1013*(1+D1013)</f>
        <v>481.488</v>
      </c>
      <c r="F1013" s="32" t="s">
        <v>37</v>
      </c>
      <c r="G1013" s="171">
        <v>0</v>
      </c>
      <c r="H1013" s="163">
        <f t="shared" si="493"/>
        <v>0</v>
      </c>
      <c r="I1013" s="162">
        <v>1</v>
      </c>
      <c r="J1013" s="163" t="s">
        <v>42</v>
      </c>
      <c r="K1013" s="163">
        <v>50</v>
      </c>
      <c r="L1013" s="172">
        <v>2.1000000000000001E-2</v>
      </c>
      <c r="M1013" s="162">
        <f t="shared" ref="M1013:M1017" si="496">L1013*E1013</f>
        <v>10.111248</v>
      </c>
      <c r="N1013" s="173">
        <f t="shared" ref="N1013:N1017" si="497">M1013*K1013</f>
        <v>505.56239999999997</v>
      </c>
      <c r="O1013" s="171">
        <f t="shared" si="494"/>
        <v>1.05</v>
      </c>
      <c r="P1013" s="163">
        <f t="shared" si="495"/>
        <v>505.56240000000003</v>
      </c>
      <c r="Q1013" s="178"/>
    </row>
    <row r="1014" spans="1:17" ht="14.25" customHeight="1">
      <c r="A1014" s="5">
        <f>IF(C1014=0,"",1+MAX(A$9:A1013))</f>
        <v>468</v>
      </c>
      <c r="B1014" s="53" t="s">
        <v>209</v>
      </c>
      <c r="C1014" s="56">
        <f>ROUNDUP(E1007/1.33+1,0)</f>
        <v>14</v>
      </c>
      <c r="D1014" s="37">
        <v>0.05</v>
      </c>
      <c r="E1014" s="36">
        <f>C1014*(1+D1014)</f>
        <v>14.700000000000001</v>
      </c>
      <c r="F1014" s="32" t="s">
        <v>43</v>
      </c>
      <c r="G1014" s="171">
        <f>1.5*F1007</f>
        <v>21.495000000000001</v>
      </c>
      <c r="H1014" s="163">
        <f t="shared" si="493"/>
        <v>315.97650000000004</v>
      </c>
      <c r="I1014" s="162">
        <v>1</v>
      </c>
      <c r="J1014" s="163" t="s">
        <v>42</v>
      </c>
      <c r="K1014" s="163">
        <v>50</v>
      </c>
      <c r="L1014" s="172">
        <v>0.23</v>
      </c>
      <c r="M1014" s="162">
        <f t="shared" si="496"/>
        <v>3.3810000000000002</v>
      </c>
      <c r="N1014" s="173">
        <f t="shared" si="497"/>
        <v>169.05</v>
      </c>
      <c r="O1014" s="171">
        <f t="shared" si="494"/>
        <v>32.995000000000005</v>
      </c>
      <c r="P1014" s="163">
        <f t="shared" si="495"/>
        <v>485.02650000000011</v>
      </c>
      <c r="Q1014" s="178"/>
    </row>
    <row r="1015" spans="1:17" ht="14.25" customHeight="1">
      <c r="A1015" s="5">
        <f>IF(C1015=0,"",1+MAX(A$9:A1014))</f>
        <v>469</v>
      </c>
      <c r="B1015" s="53" t="s">
        <v>62</v>
      </c>
      <c r="C1015" s="56">
        <f>E1007*2</f>
        <v>32</v>
      </c>
      <c r="D1015" s="37">
        <v>0.05</v>
      </c>
      <c r="E1015" s="36">
        <f t="shared" ref="E1015" si="498">C1015*(1+D1015)</f>
        <v>33.6</v>
      </c>
      <c r="F1015" s="32" t="s">
        <v>38</v>
      </c>
      <c r="G1015" s="171">
        <v>1.5</v>
      </c>
      <c r="H1015" s="163">
        <f t="shared" si="493"/>
        <v>50.400000000000006</v>
      </c>
      <c r="I1015" s="162">
        <v>1</v>
      </c>
      <c r="J1015" s="163" t="s">
        <v>42</v>
      </c>
      <c r="K1015" s="163">
        <v>50</v>
      </c>
      <c r="L1015" s="172">
        <v>0</v>
      </c>
      <c r="M1015" s="162">
        <f t="shared" si="496"/>
        <v>0</v>
      </c>
      <c r="N1015" s="173">
        <f t="shared" si="497"/>
        <v>0</v>
      </c>
      <c r="O1015" s="171">
        <f t="shared" si="494"/>
        <v>1.5</v>
      </c>
      <c r="P1015" s="163">
        <f t="shared" si="495"/>
        <v>50.400000000000006</v>
      </c>
      <c r="Q1015" s="178"/>
    </row>
    <row r="1016" spans="1:17" ht="14.25" customHeight="1">
      <c r="A1016" s="5">
        <f>IF(C1016=0,"",1+MAX(A$9:A1015))</f>
        <v>470</v>
      </c>
      <c r="B1016" s="53" t="s">
        <v>194</v>
      </c>
      <c r="C1016" s="56">
        <f>E1007*F1007</f>
        <v>229.28</v>
      </c>
      <c r="D1016" s="37">
        <v>0.05</v>
      </c>
      <c r="E1016" s="36">
        <f t="shared" ref="E1016" si="499">C1016*(1+D1016)</f>
        <v>240.744</v>
      </c>
      <c r="F1016" s="32" t="s">
        <v>37</v>
      </c>
      <c r="G1016" s="171">
        <v>0.85</v>
      </c>
      <c r="H1016" s="163">
        <f t="shared" ref="H1016" si="500">G1016*E1016</f>
        <v>204.63239999999999</v>
      </c>
      <c r="I1016" s="162">
        <v>1</v>
      </c>
      <c r="J1016" s="163" t="s">
        <v>42</v>
      </c>
      <c r="K1016" s="163">
        <v>50</v>
      </c>
      <c r="L1016" s="172">
        <v>1.0999999999999999E-2</v>
      </c>
      <c r="M1016" s="162">
        <f t="shared" si="496"/>
        <v>2.6481839999999996</v>
      </c>
      <c r="N1016" s="173">
        <f t="shared" si="497"/>
        <v>132.40919999999997</v>
      </c>
      <c r="O1016" s="171">
        <f t="shared" si="494"/>
        <v>1.4</v>
      </c>
      <c r="P1016" s="163">
        <f t="shared" si="495"/>
        <v>337.04159999999996</v>
      </c>
      <c r="Q1016" s="178"/>
    </row>
    <row r="1017" spans="1:17" ht="14.25" customHeight="1">
      <c r="A1017" s="5">
        <f>IF(C1017=0,"",1+MAX(A$9:A1016))</f>
        <v>471</v>
      </c>
      <c r="B1017" s="53" t="s">
        <v>63</v>
      </c>
      <c r="C1017" s="56">
        <f>E1007*4</f>
        <v>64</v>
      </c>
      <c r="D1017" s="37">
        <v>0.05</v>
      </c>
      <c r="E1017" s="36">
        <f t="shared" ref="E1017" si="501">C1017*(1+D1017)</f>
        <v>67.2</v>
      </c>
      <c r="F1017" s="32" t="s">
        <v>38</v>
      </c>
      <c r="G1017" s="171">
        <v>0.3</v>
      </c>
      <c r="H1017" s="163">
        <f t="shared" ref="H1017" si="502">G1017*E1017</f>
        <v>20.16</v>
      </c>
      <c r="I1017" s="162">
        <v>1</v>
      </c>
      <c r="J1017" s="163" t="s">
        <v>42</v>
      </c>
      <c r="K1017" s="163">
        <v>50</v>
      </c>
      <c r="L1017" s="172">
        <v>8.0000000000000002E-3</v>
      </c>
      <c r="M1017" s="162">
        <f t="shared" si="496"/>
        <v>0.53760000000000008</v>
      </c>
      <c r="N1017" s="173">
        <f t="shared" si="497"/>
        <v>26.880000000000003</v>
      </c>
      <c r="O1017" s="171">
        <f t="shared" si="494"/>
        <v>0.70000000000000007</v>
      </c>
      <c r="P1017" s="163">
        <f t="shared" si="495"/>
        <v>47.040000000000006</v>
      </c>
      <c r="Q1017" s="178"/>
    </row>
    <row r="1018" spans="1:17" ht="14.25" customHeight="1">
      <c r="A1018" s="5" t="str">
        <f>IF(C1018=0,"",1+MAX(A$9:A1017))</f>
        <v/>
      </c>
      <c r="B1018" s="41" t="s">
        <v>157</v>
      </c>
      <c r="C1018" s="32"/>
      <c r="D1018" s="32"/>
      <c r="E1018" s="42">
        <v>15</v>
      </c>
      <c r="F1018" s="42">
        <v>14.33</v>
      </c>
      <c r="G1018" s="171"/>
      <c r="H1018" s="163"/>
      <c r="I1018" s="162"/>
      <c r="J1018" s="163"/>
      <c r="K1018" s="163"/>
      <c r="L1018" s="172"/>
      <c r="M1018" s="162"/>
      <c r="N1018" s="173"/>
      <c r="O1018" s="171"/>
      <c r="P1018" s="163"/>
      <c r="Q1018" s="178"/>
    </row>
    <row r="1019" spans="1:17" ht="14.25" customHeight="1">
      <c r="A1019" s="5">
        <f>IF(C1019=0,"",1+MAX(A$9:A1018))</f>
        <v>472</v>
      </c>
      <c r="B1019" s="53" t="s">
        <v>165</v>
      </c>
      <c r="C1019" s="35">
        <f>E1018*F1018</f>
        <v>214.95</v>
      </c>
      <c r="D1019" s="37">
        <v>0.05</v>
      </c>
      <c r="E1019" s="36">
        <f>C1019*(1+D1019)</f>
        <v>225.69749999999999</v>
      </c>
      <c r="F1019" s="32" t="s">
        <v>37</v>
      </c>
      <c r="G1019" s="171">
        <v>0.56000000000000005</v>
      </c>
      <c r="H1019" s="163">
        <f>G1019*E1019</f>
        <v>126.39060000000001</v>
      </c>
      <c r="I1019" s="162">
        <v>2</v>
      </c>
      <c r="J1019" s="163" t="s">
        <v>51</v>
      </c>
      <c r="K1019" s="163">
        <v>50</v>
      </c>
      <c r="L1019" s="172">
        <v>1.4E-2</v>
      </c>
      <c r="M1019" s="162">
        <f>L1019*E1019</f>
        <v>3.1597650000000002</v>
      </c>
      <c r="N1019" s="173">
        <f>M1019*K1019</f>
        <v>157.98824999999999</v>
      </c>
      <c r="O1019" s="171">
        <f>(H1019+N1019)/E1019</f>
        <v>1.26</v>
      </c>
      <c r="P1019" s="163">
        <f>O1019*E1019</f>
        <v>284.37885</v>
      </c>
      <c r="Q1019" s="178"/>
    </row>
    <row r="1020" spans="1:17" ht="14.25" customHeight="1">
      <c r="A1020" s="5" t="str">
        <f>IF(C1020=0,"",1+MAX(A$9:A1019))</f>
        <v/>
      </c>
      <c r="B1020" s="54" t="s">
        <v>52</v>
      </c>
      <c r="C1020" s="55"/>
      <c r="D1020" s="55"/>
      <c r="E1020" s="36">
        <f>ROUNDUP(E1019/32,0)</f>
        <v>8</v>
      </c>
      <c r="F1020" s="32" t="s">
        <v>53</v>
      </c>
      <c r="G1020" s="163"/>
      <c r="H1020" s="163"/>
      <c r="I1020" s="162"/>
      <c r="J1020" s="163"/>
      <c r="K1020" s="163"/>
      <c r="L1020" s="172"/>
      <c r="M1020" s="162"/>
      <c r="N1020" s="173"/>
      <c r="O1020" s="171"/>
      <c r="P1020" s="163"/>
      <c r="Q1020" s="178"/>
    </row>
    <row r="1021" spans="1:17" ht="14.25" customHeight="1">
      <c r="A1021" s="5" t="str">
        <f>IF(C1021=0,"",1+MAX(A$9:A1020))</f>
        <v/>
      </c>
      <c r="B1021" s="54" t="s">
        <v>54</v>
      </c>
      <c r="C1021" s="55"/>
      <c r="D1021" s="55"/>
      <c r="E1021" s="36">
        <f>ROUNDUP(E1020*24/500,0)</f>
        <v>1</v>
      </c>
      <c r="F1021" s="32" t="s">
        <v>55</v>
      </c>
      <c r="G1021" s="171">
        <v>4.5</v>
      </c>
      <c r="H1021" s="163">
        <f t="shared" ref="H1021:H1026" si="503">G1021*E1021</f>
        <v>4.5</v>
      </c>
      <c r="I1021" s="162"/>
      <c r="J1021" s="163"/>
      <c r="K1021" s="163"/>
      <c r="L1021" s="172"/>
      <c r="M1021" s="162"/>
      <c r="N1021" s="173"/>
      <c r="O1021" s="171">
        <f t="shared" ref="O1021:O1028" si="504">(H1021+N1021)/E1021</f>
        <v>4.5</v>
      </c>
      <c r="P1021" s="163">
        <f t="shared" ref="P1021:P1028" si="505">O1021*E1021</f>
        <v>4.5</v>
      </c>
      <c r="Q1021" s="178"/>
    </row>
    <row r="1022" spans="1:17" ht="14.25" customHeight="1">
      <c r="A1022" s="5" t="str">
        <f>IF(C1022=0,"",1+MAX(A$9:A1021))</f>
        <v/>
      </c>
      <c r="B1022" s="54" t="s">
        <v>56</v>
      </c>
      <c r="C1022" s="55"/>
      <c r="D1022" s="55"/>
      <c r="E1022" s="36">
        <f>ROUNDUP(E1019/200,0)</f>
        <v>2</v>
      </c>
      <c r="F1022" s="32" t="s">
        <v>57</v>
      </c>
      <c r="G1022" s="171">
        <v>9.8000000000000007</v>
      </c>
      <c r="H1022" s="163">
        <f t="shared" si="503"/>
        <v>19.600000000000001</v>
      </c>
      <c r="I1022" s="162"/>
      <c r="J1022" s="163"/>
      <c r="K1022" s="163"/>
      <c r="L1022" s="172"/>
      <c r="M1022" s="162"/>
      <c r="N1022" s="173"/>
      <c r="O1022" s="171">
        <f t="shared" si="504"/>
        <v>9.8000000000000007</v>
      </c>
      <c r="P1022" s="163">
        <f t="shared" si="505"/>
        <v>19.600000000000001</v>
      </c>
      <c r="Q1022" s="178"/>
    </row>
    <row r="1023" spans="1:17" ht="14.25" customHeight="1">
      <c r="A1023" s="5" t="str">
        <f>IF(C1023=0,"",1+MAX(A$9:A1022))</f>
        <v/>
      </c>
      <c r="B1023" s="54" t="s">
        <v>58</v>
      </c>
      <c r="C1023" s="55"/>
      <c r="D1023" s="55"/>
      <c r="E1023" s="36">
        <f>ROUNDUP(E1019*5.25/1000,0)</f>
        <v>2</v>
      </c>
      <c r="F1023" s="32" t="s">
        <v>59</v>
      </c>
      <c r="G1023" s="171">
        <v>4.8</v>
      </c>
      <c r="H1023" s="163">
        <f t="shared" si="503"/>
        <v>9.6</v>
      </c>
      <c r="I1023" s="162"/>
      <c r="J1023" s="163"/>
      <c r="K1023" s="163"/>
      <c r="L1023" s="172"/>
      <c r="M1023" s="162"/>
      <c r="N1023" s="173"/>
      <c r="O1023" s="171">
        <f t="shared" si="504"/>
        <v>4.8</v>
      </c>
      <c r="P1023" s="163">
        <f t="shared" si="505"/>
        <v>9.6</v>
      </c>
      <c r="Q1023" s="178"/>
    </row>
    <row r="1024" spans="1:17" ht="14.25" customHeight="1">
      <c r="A1024" s="5">
        <f>IF(C1024=0,"",1+MAX(A$9:A1023))</f>
        <v>473</v>
      </c>
      <c r="B1024" s="54" t="s">
        <v>60</v>
      </c>
      <c r="C1024" s="56">
        <f>E1018*F1018*2</f>
        <v>429.9</v>
      </c>
      <c r="D1024" s="37">
        <v>0.05</v>
      </c>
      <c r="E1024" s="36">
        <f t="shared" ref="E1024:E1026" si="506">C1024*(1+D1024)</f>
        <v>451.39499999999998</v>
      </c>
      <c r="F1024" s="32" t="s">
        <v>37</v>
      </c>
      <c r="G1024" s="171">
        <v>0</v>
      </c>
      <c r="H1024" s="163">
        <f t="shared" si="503"/>
        <v>0</v>
      </c>
      <c r="I1024" s="162">
        <v>1</v>
      </c>
      <c r="J1024" s="163" t="s">
        <v>42</v>
      </c>
      <c r="K1024" s="163">
        <v>50</v>
      </c>
      <c r="L1024" s="172">
        <v>2.1000000000000001E-2</v>
      </c>
      <c r="M1024" s="162">
        <f t="shared" ref="M1024:M1028" si="507">L1024*E1024</f>
        <v>9.4792950000000005</v>
      </c>
      <c r="N1024" s="173">
        <f t="shared" ref="N1024:N1028" si="508">M1024*K1024</f>
        <v>473.96475000000004</v>
      </c>
      <c r="O1024" s="171">
        <f t="shared" si="504"/>
        <v>1.05</v>
      </c>
      <c r="P1024" s="163">
        <f t="shared" si="505"/>
        <v>473.96474999999998</v>
      </c>
      <c r="Q1024" s="178"/>
    </row>
    <row r="1025" spans="1:17" ht="14.25" customHeight="1">
      <c r="A1025" s="5">
        <f>IF(C1025=0,"",1+MAX(A$9:A1024))</f>
        <v>474</v>
      </c>
      <c r="B1025" s="53" t="s">
        <v>207</v>
      </c>
      <c r="C1025" s="56">
        <f>ROUNDUP(E1018/1.33+1,0)</f>
        <v>13</v>
      </c>
      <c r="D1025" s="37">
        <v>0.05</v>
      </c>
      <c r="E1025" s="36">
        <f t="shared" si="506"/>
        <v>13.65</v>
      </c>
      <c r="F1025" s="32" t="s">
        <v>43</v>
      </c>
      <c r="G1025" s="171">
        <f>F1018*3.5</f>
        <v>50.155000000000001</v>
      </c>
      <c r="H1025" s="163">
        <f t="shared" si="503"/>
        <v>684.61575000000005</v>
      </c>
      <c r="I1025" s="162">
        <v>1</v>
      </c>
      <c r="J1025" s="163" t="s">
        <v>42</v>
      </c>
      <c r="K1025" s="163">
        <v>50</v>
      </c>
      <c r="L1025" s="172">
        <v>0.23</v>
      </c>
      <c r="M1025" s="162">
        <f t="shared" si="507"/>
        <v>3.1395000000000004</v>
      </c>
      <c r="N1025" s="173">
        <f t="shared" si="508"/>
        <v>156.97500000000002</v>
      </c>
      <c r="O1025" s="171">
        <f t="shared" si="504"/>
        <v>61.655000000000001</v>
      </c>
      <c r="P1025" s="163">
        <f t="shared" si="505"/>
        <v>841.59075000000007</v>
      </c>
      <c r="Q1025" s="178"/>
    </row>
    <row r="1026" spans="1:17" ht="14.25" customHeight="1">
      <c r="A1026" s="5">
        <f>IF(C1026=0,"",1+MAX(A$9:A1025))</f>
        <v>475</v>
      </c>
      <c r="B1026" s="53" t="s">
        <v>68</v>
      </c>
      <c r="C1026" s="56">
        <f>E1018*2</f>
        <v>30</v>
      </c>
      <c r="D1026" s="37">
        <v>0.05</v>
      </c>
      <c r="E1026" s="36">
        <f t="shared" si="506"/>
        <v>31.5</v>
      </c>
      <c r="F1026" s="32" t="s">
        <v>38</v>
      </c>
      <c r="G1026" s="171">
        <v>3.5</v>
      </c>
      <c r="H1026" s="163">
        <f t="shared" si="503"/>
        <v>110.25</v>
      </c>
      <c r="I1026" s="162">
        <v>1</v>
      </c>
      <c r="J1026" s="163" t="s">
        <v>42</v>
      </c>
      <c r="K1026" s="163">
        <v>50</v>
      </c>
      <c r="L1026" s="172">
        <v>0</v>
      </c>
      <c r="M1026" s="162">
        <f t="shared" si="507"/>
        <v>0</v>
      </c>
      <c r="N1026" s="173">
        <f t="shared" si="508"/>
        <v>0</v>
      </c>
      <c r="O1026" s="171">
        <f t="shared" si="504"/>
        <v>3.5</v>
      </c>
      <c r="P1026" s="163">
        <f t="shared" si="505"/>
        <v>110.25</v>
      </c>
      <c r="Q1026" s="178"/>
    </row>
    <row r="1027" spans="1:17" ht="14.25" customHeight="1">
      <c r="A1027" s="5">
        <f>IF(C1027=0,"",1+MAX(A$9:A1026))</f>
        <v>476</v>
      </c>
      <c r="B1027" s="53" t="s">
        <v>164</v>
      </c>
      <c r="C1027" s="57">
        <f>E1018*F1018</f>
        <v>214.95</v>
      </c>
      <c r="D1027" s="37">
        <v>0.05</v>
      </c>
      <c r="E1027" s="36">
        <f t="shared" ref="E1027:E1028" si="509">C1027*(1+D1027)</f>
        <v>225.69749999999999</v>
      </c>
      <c r="F1027" s="32" t="s">
        <v>37</v>
      </c>
      <c r="G1027" s="171">
        <v>1.7</v>
      </c>
      <c r="H1027" s="163">
        <f t="shared" ref="H1027:H1028" si="510">G1027*E1027</f>
        <v>383.68574999999998</v>
      </c>
      <c r="I1027" s="162">
        <v>1</v>
      </c>
      <c r="J1027" s="163" t="s">
        <v>42</v>
      </c>
      <c r="K1027" s="163">
        <v>50</v>
      </c>
      <c r="L1027" s="172">
        <v>1.0999999999999999E-2</v>
      </c>
      <c r="M1027" s="162">
        <f t="shared" si="507"/>
        <v>2.4826724999999996</v>
      </c>
      <c r="N1027" s="173">
        <f t="shared" si="508"/>
        <v>124.13362499999998</v>
      </c>
      <c r="O1027" s="171">
        <f t="shared" si="504"/>
        <v>2.25</v>
      </c>
      <c r="P1027" s="163">
        <f t="shared" si="505"/>
        <v>507.81937499999998</v>
      </c>
      <c r="Q1027" s="178"/>
    </row>
    <row r="1028" spans="1:17" ht="14.25" customHeight="1">
      <c r="A1028" s="5">
        <f>IF(C1028=0,"",1+MAX(A$9:A1027))</f>
        <v>477</v>
      </c>
      <c r="B1028" s="53" t="s">
        <v>63</v>
      </c>
      <c r="C1028" s="56">
        <f>E1018*2</f>
        <v>30</v>
      </c>
      <c r="D1028" s="37">
        <v>0.05</v>
      </c>
      <c r="E1028" s="36">
        <f t="shared" si="509"/>
        <v>31.5</v>
      </c>
      <c r="F1028" s="32" t="s">
        <v>38</v>
      </c>
      <c r="G1028" s="171">
        <v>0.3</v>
      </c>
      <c r="H1028" s="163">
        <f t="shared" si="510"/>
        <v>9.4499999999999993</v>
      </c>
      <c r="I1028" s="162">
        <v>1</v>
      </c>
      <c r="J1028" s="163" t="s">
        <v>42</v>
      </c>
      <c r="K1028" s="163">
        <v>50</v>
      </c>
      <c r="L1028" s="172">
        <v>8.0000000000000002E-3</v>
      </c>
      <c r="M1028" s="162">
        <f t="shared" si="507"/>
        <v>0.252</v>
      </c>
      <c r="N1028" s="173">
        <f t="shared" si="508"/>
        <v>12.6</v>
      </c>
      <c r="O1028" s="171">
        <f t="shared" si="504"/>
        <v>0.7</v>
      </c>
      <c r="P1028" s="163">
        <f t="shared" si="505"/>
        <v>22.049999999999997</v>
      </c>
      <c r="Q1028" s="178"/>
    </row>
    <row r="1029" spans="1:17" ht="14.25" customHeight="1">
      <c r="A1029" s="5" t="str">
        <f>IF(C1029=0,"",1+MAX(A$9:A1028))</f>
        <v/>
      </c>
      <c r="B1029" s="41" t="s">
        <v>158</v>
      </c>
      <c r="C1029" s="32"/>
      <c r="D1029" s="32"/>
      <c r="E1029" s="42">
        <v>11</v>
      </c>
      <c r="F1029" s="42">
        <v>14.33</v>
      </c>
      <c r="G1029" s="171"/>
      <c r="H1029" s="163"/>
      <c r="I1029" s="162"/>
      <c r="J1029" s="163"/>
      <c r="K1029" s="163"/>
      <c r="L1029" s="172"/>
      <c r="M1029" s="162"/>
      <c r="N1029" s="173"/>
      <c r="O1029" s="171"/>
      <c r="P1029" s="163"/>
      <c r="Q1029" s="178"/>
    </row>
    <row r="1030" spans="1:17" ht="14.25" customHeight="1">
      <c r="A1030" s="5">
        <f>IF(C1030=0,"",1+MAX(A$9:A1029))</f>
        <v>478</v>
      </c>
      <c r="B1030" s="53" t="s">
        <v>65</v>
      </c>
      <c r="C1030" s="35">
        <f>E1029*F1029</f>
        <v>157.63</v>
      </c>
      <c r="D1030" s="37">
        <v>0.05</v>
      </c>
      <c r="E1030" s="36">
        <f>C1030*(1+D1030)</f>
        <v>165.51150000000001</v>
      </c>
      <c r="F1030" s="32" t="s">
        <v>37</v>
      </c>
      <c r="G1030" s="171">
        <v>0.56999999999999995</v>
      </c>
      <c r="H1030" s="163">
        <f>G1030*E1030</f>
        <v>94.341555</v>
      </c>
      <c r="I1030" s="162">
        <v>2</v>
      </c>
      <c r="J1030" s="163" t="s">
        <v>51</v>
      </c>
      <c r="K1030" s="163">
        <v>50</v>
      </c>
      <c r="L1030" s="172">
        <v>1.4E-2</v>
      </c>
      <c r="M1030" s="162">
        <f>L1030*E1030</f>
        <v>2.317161</v>
      </c>
      <c r="N1030" s="173">
        <f>M1030*K1030</f>
        <v>115.85805000000001</v>
      </c>
      <c r="O1030" s="171">
        <f>(H1030+N1030)/E1030</f>
        <v>1.27</v>
      </c>
      <c r="P1030" s="163">
        <f>O1030*E1030</f>
        <v>210.19960500000002</v>
      </c>
      <c r="Q1030" s="178"/>
    </row>
    <row r="1031" spans="1:17" ht="14.25" customHeight="1">
      <c r="A1031" s="5" t="str">
        <f>IF(C1031=0,"",1+MAX(A$9:A1030))</f>
        <v/>
      </c>
      <c r="B1031" s="54" t="s">
        <v>52</v>
      </c>
      <c r="C1031" s="55"/>
      <c r="D1031" s="55"/>
      <c r="E1031" s="36">
        <f>ROUNDUP(E1030/32,0)</f>
        <v>6</v>
      </c>
      <c r="F1031" s="32" t="s">
        <v>53</v>
      </c>
      <c r="G1031" s="171"/>
      <c r="H1031" s="163"/>
      <c r="I1031" s="162"/>
      <c r="J1031" s="163"/>
      <c r="K1031" s="163"/>
      <c r="L1031" s="172"/>
      <c r="M1031" s="162"/>
      <c r="N1031" s="173"/>
      <c r="O1031" s="171"/>
      <c r="P1031" s="163"/>
      <c r="Q1031" s="178"/>
    </row>
    <row r="1032" spans="1:17" ht="14.25" customHeight="1">
      <c r="A1032" s="5" t="str">
        <f>IF(C1032=0,"",1+MAX(A$9:A1031))</f>
        <v/>
      </c>
      <c r="B1032" s="54" t="s">
        <v>54</v>
      </c>
      <c r="C1032" s="55"/>
      <c r="D1032" s="55"/>
      <c r="E1032" s="36">
        <f>ROUNDUP(E1031*24/500,0)</f>
        <v>1</v>
      </c>
      <c r="F1032" s="32" t="s">
        <v>55</v>
      </c>
      <c r="G1032" s="171">
        <v>4.5</v>
      </c>
      <c r="H1032" s="163">
        <f t="shared" ref="H1032:H1045" si="511">G1032*E1032</f>
        <v>4.5</v>
      </c>
      <c r="I1032" s="162"/>
      <c r="J1032" s="163"/>
      <c r="K1032" s="163"/>
      <c r="L1032" s="172"/>
      <c r="M1032" s="162"/>
      <c r="N1032" s="173"/>
      <c r="O1032" s="171">
        <f t="shared" ref="O1032:O1047" si="512">(H1032+N1032)/E1032</f>
        <v>4.5</v>
      </c>
      <c r="P1032" s="163">
        <f t="shared" ref="P1032:P1047" si="513">O1032*E1032</f>
        <v>4.5</v>
      </c>
      <c r="Q1032" s="178"/>
    </row>
    <row r="1033" spans="1:17" ht="14.25" customHeight="1">
      <c r="A1033" s="5" t="str">
        <f>IF(C1033=0,"",1+MAX(A$9:A1032))</f>
        <v/>
      </c>
      <c r="B1033" s="54" t="s">
        <v>56</v>
      </c>
      <c r="C1033" s="55"/>
      <c r="D1033" s="55"/>
      <c r="E1033" s="36">
        <f>ROUNDUP(E1030/200,0)</f>
        <v>1</v>
      </c>
      <c r="F1033" s="32" t="s">
        <v>57</v>
      </c>
      <c r="G1033" s="171">
        <v>9.8000000000000007</v>
      </c>
      <c r="H1033" s="163">
        <f t="shared" si="511"/>
        <v>9.8000000000000007</v>
      </c>
      <c r="I1033" s="162"/>
      <c r="J1033" s="163"/>
      <c r="K1033" s="163"/>
      <c r="L1033" s="172"/>
      <c r="M1033" s="162"/>
      <c r="N1033" s="173"/>
      <c r="O1033" s="171">
        <f t="shared" si="512"/>
        <v>9.8000000000000007</v>
      </c>
      <c r="P1033" s="163">
        <f t="shared" si="513"/>
        <v>9.8000000000000007</v>
      </c>
      <c r="Q1033" s="178"/>
    </row>
    <row r="1034" spans="1:17" ht="14.25" customHeight="1" thickBot="1">
      <c r="A1034" s="5" t="str">
        <f>IF(C1034=0,"",1+MAX(A$9:A1033))</f>
        <v/>
      </c>
      <c r="B1034" s="54" t="s">
        <v>58</v>
      </c>
      <c r="C1034" s="55"/>
      <c r="D1034" s="55"/>
      <c r="E1034" s="36">
        <f>ROUNDUP(E1030*5.25/1000,0)</f>
        <v>1</v>
      </c>
      <c r="F1034" s="32" t="s">
        <v>59</v>
      </c>
      <c r="G1034" s="171">
        <v>4.8</v>
      </c>
      <c r="H1034" s="163">
        <f t="shared" si="511"/>
        <v>4.8</v>
      </c>
      <c r="I1034" s="162"/>
      <c r="J1034" s="163"/>
      <c r="K1034" s="163"/>
      <c r="L1034" s="172"/>
      <c r="M1034" s="162"/>
      <c r="N1034" s="173"/>
      <c r="O1034" s="171">
        <f t="shared" si="512"/>
        <v>4.8</v>
      </c>
      <c r="P1034" s="163">
        <f t="shared" si="513"/>
        <v>4.8</v>
      </c>
      <c r="Q1034" s="178"/>
    </row>
    <row r="1035" spans="1:17" ht="14.25" customHeight="1" thickBot="1">
      <c r="A1035" s="5">
        <f>IF(C1035=0,"",1+MAX(A$9:A1034))</f>
        <v>479</v>
      </c>
      <c r="B1035" s="54" t="s">
        <v>60</v>
      </c>
      <c r="C1035" s="56">
        <f>E1029*F1029</f>
        <v>157.63</v>
      </c>
      <c r="D1035" s="37">
        <v>0.05</v>
      </c>
      <c r="E1035" s="36">
        <f t="shared" ref="E1035:E1045" si="514">C1035*(1+D1035)</f>
        <v>165.51150000000001</v>
      </c>
      <c r="F1035" s="32" t="s">
        <v>37</v>
      </c>
      <c r="G1035" s="171">
        <v>0</v>
      </c>
      <c r="H1035" s="163">
        <f t="shared" si="511"/>
        <v>0</v>
      </c>
      <c r="I1035" s="162">
        <v>1</v>
      </c>
      <c r="J1035" s="163" t="s">
        <v>42</v>
      </c>
      <c r="K1035" s="163">
        <v>50</v>
      </c>
      <c r="L1035" s="172">
        <v>2.1000000000000001E-2</v>
      </c>
      <c r="M1035" s="162">
        <f t="shared" ref="M1035:M1047" si="515">L1035*E1035</f>
        <v>3.4757415000000003</v>
      </c>
      <c r="N1035" s="173">
        <f t="shared" ref="N1035:N1047" si="516">M1035*K1035</f>
        <v>173.78707500000002</v>
      </c>
      <c r="O1035" s="171">
        <f t="shared" si="512"/>
        <v>1.05</v>
      </c>
      <c r="P1035" s="163">
        <f t="shared" si="513"/>
        <v>173.78707500000002</v>
      </c>
      <c r="Q1035" s="178"/>
    </row>
    <row r="1036" spans="1:17" ht="12.75" customHeight="1" thickBot="1">
      <c r="A1036" s="154"/>
      <c r="B1036" s="155"/>
      <c r="C1036" s="156"/>
      <c r="D1036" s="157"/>
      <c r="E1036" s="157"/>
      <c r="F1036" s="158"/>
      <c r="G1036" s="158"/>
      <c r="H1036" s="158"/>
      <c r="I1036" s="158"/>
      <c r="J1036" s="159"/>
      <c r="K1036" s="159"/>
      <c r="L1036" s="160"/>
      <c r="M1036" s="159"/>
      <c r="N1036" s="157"/>
      <c r="O1036" s="159"/>
      <c r="P1036" s="159"/>
      <c r="Q1036" s="161"/>
    </row>
    <row r="1037" spans="1:17">
      <c r="A1037" s="121" t="s">
        <v>182</v>
      </c>
      <c r="B1037" s="133"/>
      <c r="C1037" s="134"/>
      <c r="D1037" s="135"/>
      <c r="E1037" s="135"/>
      <c r="F1037" s="136"/>
      <c r="G1037" s="136"/>
      <c r="H1037" s="136"/>
      <c r="I1037" s="137"/>
      <c r="J1037" s="138"/>
      <c r="K1037" s="137" t="s">
        <v>6</v>
      </c>
      <c r="L1037" s="137"/>
      <c r="M1037" s="139"/>
      <c r="N1037" s="138"/>
      <c r="O1037" s="137"/>
      <c r="P1037" s="137"/>
      <c r="Q1037" s="140"/>
    </row>
    <row r="1038" spans="1:17">
      <c r="A1038" s="121" t="s">
        <v>183</v>
      </c>
      <c r="B1038" s="141"/>
      <c r="C1038" s="142"/>
      <c r="D1038" s="135"/>
      <c r="E1038" s="135"/>
      <c r="F1038" s="136"/>
      <c r="G1038" s="136"/>
      <c r="H1038" s="136"/>
      <c r="I1038" s="143"/>
      <c r="J1038" s="138"/>
      <c r="K1038" s="144" t="s">
        <v>7</v>
      </c>
      <c r="L1038" s="145"/>
      <c r="M1038" s="139"/>
      <c r="N1038" s="138"/>
      <c r="O1038" s="144"/>
      <c r="P1038" s="145"/>
      <c r="Q1038" s="140"/>
    </row>
    <row r="1039" spans="1:17">
      <c r="A1039" s="122"/>
      <c r="B1039" s="133"/>
      <c r="C1039" s="134"/>
      <c r="D1039" s="135"/>
      <c r="E1039" s="135"/>
      <c r="F1039" s="136"/>
      <c r="G1039" s="136"/>
      <c r="H1039" s="136"/>
      <c r="I1039" s="143"/>
      <c r="J1039" s="138"/>
      <c r="K1039" s="144" t="s">
        <v>8</v>
      </c>
      <c r="L1039" s="144"/>
      <c r="M1039" s="139"/>
      <c r="N1039" s="138"/>
      <c r="O1039" s="144"/>
      <c r="P1039" s="144"/>
      <c r="Q1039" s="140"/>
    </row>
    <row r="1040" spans="1:17">
      <c r="A1040" s="123" t="s">
        <v>205</v>
      </c>
      <c r="B1040" s="146"/>
      <c r="C1040" s="147"/>
      <c r="D1040" s="135"/>
      <c r="E1040" s="135"/>
      <c r="F1040" s="136"/>
      <c r="G1040" s="136"/>
      <c r="H1040" s="136"/>
      <c r="I1040" s="139"/>
      <c r="J1040" s="138"/>
      <c r="K1040" s="144" t="s">
        <v>9</v>
      </c>
      <c r="L1040" s="144"/>
      <c r="M1040" s="139"/>
      <c r="N1040" s="138"/>
      <c r="O1040" s="144"/>
      <c r="P1040" s="144"/>
      <c r="Q1040" s="140"/>
    </row>
    <row r="1041" spans="1:17" ht="16.5" thickBot="1">
      <c r="A1041" s="124"/>
      <c r="B1041" s="125"/>
      <c r="C1041" s="126"/>
      <c r="D1041" s="127"/>
      <c r="E1041" s="127"/>
      <c r="F1041" s="128"/>
      <c r="G1041" s="128"/>
      <c r="H1041" s="128"/>
      <c r="I1041" s="128"/>
      <c r="J1041" s="130"/>
      <c r="K1041" s="131" t="s">
        <v>0</v>
      </c>
      <c r="L1041" s="132">
        <f ca="1">TODAY()</f>
        <v>46151</v>
      </c>
      <c r="M1041" s="129"/>
      <c r="N1041" s="130"/>
      <c r="O1041" s="131"/>
      <c r="P1041" s="132"/>
      <c r="Q1041" s="148"/>
    </row>
    <row r="1042" spans="1:17" ht="36.75" thickBot="1">
      <c r="A1042" s="149" t="s">
        <v>10</v>
      </c>
      <c r="B1042" s="150" t="s">
        <v>1</v>
      </c>
      <c r="C1042" s="151" t="s">
        <v>11</v>
      </c>
      <c r="D1042" s="151" t="s">
        <v>12</v>
      </c>
      <c r="E1042" s="150" t="s">
        <v>13</v>
      </c>
      <c r="F1042" s="151" t="s">
        <v>14</v>
      </c>
      <c r="G1042" s="151" t="s">
        <v>24</v>
      </c>
      <c r="H1042" s="150" t="s">
        <v>2</v>
      </c>
      <c r="I1042" s="150" t="s">
        <v>41</v>
      </c>
      <c r="J1042" s="150" t="s">
        <v>40</v>
      </c>
      <c r="K1042" s="150" t="s">
        <v>34</v>
      </c>
      <c r="L1042" s="152" t="s">
        <v>35</v>
      </c>
      <c r="M1042" s="150" t="s">
        <v>36</v>
      </c>
      <c r="N1042" s="150" t="s">
        <v>3</v>
      </c>
      <c r="O1042" s="151" t="s">
        <v>15</v>
      </c>
      <c r="P1042" s="151" t="s">
        <v>4</v>
      </c>
      <c r="Q1042" s="153" t="s">
        <v>16</v>
      </c>
    </row>
    <row r="1043" spans="1:17" ht="13.5" customHeight="1" thickBot="1">
      <c r="A1043" s="109"/>
      <c r="B1043" s="110" t="s">
        <v>17</v>
      </c>
      <c r="C1043" s="111"/>
      <c r="D1043" s="111"/>
      <c r="E1043" s="111"/>
      <c r="F1043" s="111"/>
      <c r="G1043" s="111"/>
      <c r="H1043" s="111"/>
      <c r="I1043" s="111"/>
      <c r="J1043" s="111"/>
      <c r="K1043" s="111"/>
      <c r="L1043" s="111"/>
      <c r="M1043" s="111"/>
      <c r="N1043" s="111"/>
      <c r="O1043" s="111"/>
      <c r="P1043" s="111"/>
      <c r="Q1043" s="112"/>
    </row>
    <row r="1044" spans="1:17" ht="13.5" customHeight="1">
      <c r="A1044" s="5">
        <f>IF(C1044=0,"",1+MAX(A$9:A1035))</f>
        <v>480</v>
      </c>
      <c r="B1044" s="187" t="s">
        <v>208</v>
      </c>
      <c r="C1044" s="56">
        <f>ROUNDUP(E1029/1.33+1,0)</f>
        <v>10</v>
      </c>
      <c r="D1044" s="37">
        <v>0.05</v>
      </c>
      <c r="E1044" s="36">
        <f t="shared" si="514"/>
        <v>10.5</v>
      </c>
      <c r="F1044" s="32" t="s">
        <v>43</v>
      </c>
      <c r="G1044" s="171">
        <f>0.85*F1029</f>
        <v>12.1805</v>
      </c>
      <c r="H1044" s="180">
        <f t="shared" si="511"/>
        <v>127.89525</v>
      </c>
      <c r="I1044" s="181">
        <v>1</v>
      </c>
      <c r="J1044" s="180" t="s">
        <v>42</v>
      </c>
      <c r="K1044" s="180">
        <v>50</v>
      </c>
      <c r="L1044" s="172">
        <v>0.23</v>
      </c>
      <c r="M1044" s="181">
        <f t="shared" si="515"/>
        <v>2.415</v>
      </c>
      <c r="N1044" s="182">
        <f t="shared" si="516"/>
        <v>120.75</v>
      </c>
      <c r="O1044" s="171">
        <f t="shared" si="512"/>
        <v>23.680500000000002</v>
      </c>
      <c r="P1044" s="180">
        <f t="shared" si="513"/>
        <v>248.64525000000003</v>
      </c>
      <c r="Q1044" s="178"/>
    </row>
    <row r="1045" spans="1:17" ht="13.5" customHeight="1">
      <c r="A1045" s="5">
        <f>IF(C1045=0,"",1+MAX(A$9:A1044))</f>
        <v>481</v>
      </c>
      <c r="B1045" s="187" t="s">
        <v>71</v>
      </c>
      <c r="C1045" s="56">
        <f>E1029*2</f>
        <v>22</v>
      </c>
      <c r="D1045" s="37">
        <v>0.05</v>
      </c>
      <c r="E1045" s="36">
        <f t="shared" si="514"/>
        <v>23.1</v>
      </c>
      <c r="F1045" s="32" t="s">
        <v>38</v>
      </c>
      <c r="G1045" s="171">
        <v>0.85</v>
      </c>
      <c r="H1045" s="180">
        <f t="shared" si="511"/>
        <v>19.635000000000002</v>
      </c>
      <c r="I1045" s="181">
        <v>1</v>
      </c>
      <c r="J1045" s="180" t="s">
        <v>42</v>
      </c>
      <c r="K1045" s="180">
        <v>50</v>
      </c>
      <c r="L1045" s="172">
        <v>0</v>
      </c>
      <c r="M1045" s="181">
        <f t="shared" si="515"/>
        <v>0</v>
      </c>
      <c r="N1045" s="182">
        <f t="shared" si="516"/>
        <v>0</v>
      </c>
      <c r="O1045" s="171">
        <f t="shared" si="512"/>
        <v>0.85</v>
      </c>
      <c r="P1045" s="180">
        <f t="shared" si="513"/>
        <v>19.635000000000002</v>
      </c>
      <c r="Q1045" s="178"/>
    </row>
    <row r="1046" spans="1:17" ht="13.5" customHeight="1">
      <c r="A1046" s="5">
        <f>IF(C1046=0,"",1+MAX(A$9:A1045))</f>
        <v>482</v>
      </c>
      <c r="B1046" s="187" t="s">
        <v>200</v>
      </c>
      <c r="C1046" s="57">
        <f>E1029*F1029</f>
        <v>157.63</v>
      </c>
      <c r="D1046" s="37">
        <v>0.05</v>
      </c>
      <c r="E1046" s="36">
        <f t="shared" ref="E1046:E1047" si="517">C1046*(1+D1046)</f>
        <v>165.51150000000001</v>
      </c>
      <c r="F1046" s="32" t="s">
        <v>37</v>
      </c>
      <c r="G1046" s="171">
        <v>0.86</v>
      </c>
      <c r="H1046" s="180">
        <f t="shared" ref="H1046:H1047" si="518">G1046*E1046</f>
        <v>142.33989</v>
      </c>
      <c r="I1046" s="181">
        <v>1</v>
      </c>
      <c r="J1046" s="180" t="s">
        <v>42</v>
      </c>
      <c r="K1046" s="180">
        <v>50</v>
      </c>
      <c r="L1046" s="172">
        <v>1.0999999999999999E-2</v>
      </c>
      <c r="M1046" s="181">
        <f t="shared" si="515"/>
        <v>1.8206264999999999</v>
      </c>
      <c r="N1046" s="182">
        <f t="shared" si="516"/>
        <v>91.031324999999995</v>
      </c>
      <c r="O1046" s="171">
        <f t="shared" si="512"/>
        <v>1.41</v>
      </c>
      <c r="P1046" s="180">
        <f t="shared" si="513"/>
        <v>233.37121500000001</v>
      </c>
      <c r="Q1046" s="178"/>
    </row>
    <row r="1047" spans="1:17" ht="13.5" customHeight="1">
      <c r="A1047" s="5">
        <f>IF(C1047=0,"",1+MAX(A$9:A1046))</f>
        <v>483</v>
      </c>
      <c r="B1047" s="188" t="s">
        <v>63</v>
      </c>
      <c r="C1047" s="56">
        <f>E1029*2</f>
        <v>22</v>
      </c>
      <c r="D1047" s="37">
        <v>0.05</v>
      </c>
      <c r="E1047" s="36">
        <f t="shared" si="517"/>
        <v>23.1</v>
      </c>
      <c r="F1047" s="32" t="s">
        <v>38</v>
      </c>
      <c r="G1047" s="171">
        <v>0.3</v>
      </c>
      <c r="H1047" s="180">
        <f t="shared" si="518"/>
        <v>6.9300000000000006</v>
      </c>
      <c r="I1047" s="181">
        <v>1</v>
      </c>
      <c r="J1047" s="180" t="s">
        <v>42</v>
      </c>
      <c r="K1047" s="180">
        <v>50</v>
      </c>
      <c r="L1047" s="172">
        <v>8.0000000000000002E-3</v>
      </c>
      <c r="M1047" s="181">
        <f t="shared" si="515"/>
        <v>0.18480000000000002</v>
      </c>
      <c r="N1047" s="182">
        <f t="shared" si="516"/>
        <v>9.24</v>
      </c>
      <c r="O1047" s="171">
        <f t="shared" si="512"/>
        <v>0.70000000000000007</v>
      </c>
      <c r="P1047" s="180">
        <f t="shared" si="513"/>
        <v>16.170000000000002</v>
      </c>
      <c r="Q1047" s="178"/>
    </row>
    <row r="1048" spans="1:17" ht="13.5" customHeight="1">
      <c r="A1048" s="5" t="str">
        <f>IF(C1048=0,"",1+MAX(A$9:A1047))</f>
        <v/>
      </c>
      <c r="B1048" s="41" t="s">
        <v>159</v>
      </c>
      <c r="C1048" s="32"/>
      <c r="D1048" s="32"/>
      <c r="E1048" s="42">
        <v>7</v>
      </c>
      <c r="F1048" s="42">
        <v>14.33</v>
      </c>
      <c r="G1048" s="171"/>
      <c r="H1048" s="180"/>
      <c r="I1048" s="181"/>
      <c r="J1048" s="180"/>
      <c r="K1048" s="180"/>
      <c r="L1048" s="172"/>
      <c r="M1048" s="181"/>
      <c r="N1048" s="182"/>
      <c r="O1048" s="171"/>
      <c r="P1048" s="180"/>
      <c r="Q1048" s="178"/>
    </row>
    <row r="1049" spans="1:17" ht="13.5" customHeight="1">
      <c r="A1049" s="5">
        <f>IF(C1049=0,"",1+MAX(A$9:A1048))</f>
        <v>484</v>
      </c>
      <c r="B1049" s="187" t="s">
        <v>169</v>
      </c>
      <c r="C1049" s="35">
        <f>E1048*F1048*2</f>
        <v>200.62</v>
      </c>
      <c r="D1049" s="37">
        <v>0.05</v>
      </c>
      <c r="E1049" s="36">
        <f>C1049*(1+D1049)</f>
        <v>210.65100000000001</v>
      </c>
      <c r="F1049" s="32" t="s">
        <v>37</v>
      </c>
      <c r="G1049" s="171">
        <v>0.56999999999999995</v>
      </c>
      <c r="H1049" s="180">
        <f>G1049*E1049</f>
        <v>120.07106999999999</v>
      </c>
      <c r="I1049" s="181">
        <v>2</v>
      </c>
      <c r="J1049" s="180" t="s">
        <v>51</v>
      </c>
      <c r="K1049" s="180">
        <v>50</v>
      </c>
      <c r="L1049" s="172">
        <v>1.4E-2</v>
      </c>
      <c r="M1049" s="181">
        <f>L1049*E1049</f>
        <v>2.9491140000000002</v>
      </c>
      <c r="N1049" s="182">
        <f>M1049*K1049</f>
        <v>147.45570000000001</v>
      </c>
      <c r="O1049" s="171">
        <f>(H1049+N1049)/E1049</f>
        <v>1.27</v>
      </c>
      <c r="P1049" s="180">
        <f>O1049*E1049</f>
        <v>267.52677</v>
      </c>
      <c r="Q1049" s="178"/>
    </row>
    <row r="1050" spans="1:17" ht="13.5" customHeight="1">
      <c r="A1050" s="5" t="str">
        <f>IF(C1050=0,"",1+MAX(A$9:A1049))</f>
        <v/>
      </c>
      <c r="B1050" s="189" t="s">
        <v>52</v>
      </c>
      <c r="C1050" s="55"/>
      <c r="D1050" s="55"/>
      <c r="E1050" s="36">
        <f>ROUNDUP(E1049/32,0)</f>
        <v>7</v>
      </c>
      <c r="F1050" s="32" t="s">
        <v>53</v>
      </c>
      <c r="G1050" s="171"/>
      <c r="H1050" s="180"/>
      <c r="I1050" s="181"/>
      <c r="J1050" s="180"/>
      <c r="K1050" s="180"/>
      <c r="L1050" s="172"/>
      <c r="M1050" s="181"/>
      <c r="N1050" s="182"/>
      <c r="O1050" s="171"/>
      <c r="P1050" s="180"/>
      <c r="Q1050" s="178"/>
    </row>
    <row r="1051" spans="1:17" ht="13.5" customHeight="1">
      <c r="A1051" s="5" t="str">
        <f>IF(C1051=0,"",1+MAX(A$9:A1050))</f>
        <v/>
      </c>
      <c r="B1051" s="189" t="s">
        <v>54</v>
      </c>
      <c r="C1051" s="55"/>
      <c r="D1051" s="55"/>
      <c r="E1051" s="36">
        <f>ROUNDUP(E1050*24/500,0)</f>
        <v>1</v>
      </c>
      <c r="F1051" s="32" t="s">
        <v>55</v>
      </c>
      <c r="G1051" s="171">
        <v>4.5</v>
      </c>
      <c r="H1051" s="180">
        <f t="shared" ref="H1051:H1058" si="519">G1051*E1051</f>
        <v>4.5</v>
      </c>
      <c r="I1051" s="181"/>
      <c r="J1051" s="180"/>
      <c r="K1051" s="180"/>
      <c r="L1051" s="172"/>
      <c r="M1051" s="181"/>
      <c r="N1051" s="182"/>
      <c r="O1051" s="171">
        <f t="shared" ref="O1051:O1058" si="520">(H1051+N1051)/E1051</f>
        <v>4.5</v>
      </c>
      <c r="P1051" s="180">
        <f t="shared" ref="P1051:P1058" si="521">O1051*E1051</f>
        <v>4.5</v>
      </c>
      <c r="Q1051" s="178"/>
    </row>
    <row r="1052" spans="1:17" ht="13.5" customHeight="1">
      <c r="A1052" s="5" t="str">
        <f>IF(C1052=0,"",1+MAX(A$9:A1051))</f>
        <v/>
      </c>
      <c r="B1052" s="189" t="s">
        <v>56</v>
      </c>
      <c r="C1052" s="55"/>
      <c r="D1052" s="55"/>
      <c r="E1052" s="36">
        <f>ROUNDUP(E1049/200,0)</f>
        <v>2</v>
      </c>
      <c r="F1052" s="32" t="s">
        <v>57</v>
      </c>
      <c r="G1052" s="171">
        <v>9.8000000000000007</v>
      </c>
      <c r="H1052" s="180">
        <f t="shared" si="519"/>
        <v>19.600000000000001</v>
      </c>
      <c r="I1052" s="181"/>
      <c r="J1052" s="180"/>
      <c r="K1052" s="180"/>
      <c r="L1052" s="172"/>
      <c r="M1052" s="181"/>
      <c r="N1052" s="182"/>
      <c r="O1052" s="171">
        <f t="shared" si="520"/>
        <v>9.8000000000000007</v>
      </c>
      <c r="P1052" s="180">
        <f t="shared" si="521"/>
        <v>19.600000000000001</v>
      </c>
      <c r="Q1052" s="178"/>
    </row>
    <row r="1053" spans="1:17" ht="13.5" customHeight="1">
      <c r="A1053" s="5" t="str">
        <f>IF(C1053=0,"",1+MAX(A$9:A1052))</f>
        <v/>
      </c>
      <c r="B1053" s="189" t="s">
        <v>58</v>
      </c>
      <c r="C1053" s="55"/>
      <c r="D1053" s="55"/>
      <c r="E1053" s="36">
        <f>ROUNDUP(E1049*5.25/1000,0)</f>
        <v>2</v>
      </c>
      <c r="F1053" s="32" t="s">
        <v>59</v>
      </c>
      <c r="G1053" s="171">
        <v>4.8</v>
      </c>
      <c r="H1053" s="180">
        <f t="shared" si="519"/>
        <v>9.6</v>
      </c>
      <c r="I1053" s="181"/>
      <c r="J1053" s="180"/>
      <c r="K1053" s="180"/>
      <c r="L1053" s="172"/>
      <c r="M1053" s="181"/>
      <c r="N1053" s="182"/>
      <c r="O1053" s="171">
        <f t="shared" si="520"/>
        <v>4.8</v>
      </c>
      <c r="P1053" s="180">
        <f t="shared" si="521"/>
        <v>9.6</v>
      </c>
      <c r="Q1053" s="178"/>
    </row>
    <row r="1054" spans="1:17" ht="13.5" customHeight="1">
      <c r="A1054" s="5">
        <f>IF(C1054=0,"",1+MAX(A$9:A1053))</f>
        <v>485</v>
      </c>
      <c r="B1054" s="189" t="s">
        <v>60</v>
      </c>
      <c r="C1054" s="56">
        <f>E1048*F1048</f>
        <v>100.31</v>
      </c>
      <c r="D1054" s="37">
        <v>0.05</v>
      </c>
      <c r="E1054" s="36">
        <f t="shared" ref="E1054:E1058" si="522">C1054*(1+D1054)</f>
        <v>105.32550000000001</v>
      </c>
      <c r="F1054" s="32" t="s">
        <v>37</v>
      </c>
      <c r="G1054" s="171">
        <v>0</v>
      </c>
      <c r="H1054" s="180">
        <f t="shared" si="519"/>
        <v>0</v>
      </c>
      <c r="I1054" s="181">
        <v>1</v>
      </c>
      <c r="J1054" s="180" t="s">
        <v>42</v>
      </c>
      <c r="K1054" s="180">
        <v>50</v>
      </c>
      <c r="L1054" s="172">
        <v>2.1000000000000001E-2</v>
      </c>
      <c r="M1054" s="181">
        <f t="shared" ref="M1054:M1058" si="523">L1054*E1054</f>
        <v>2.2118355000000003</v>
      </c>
      <c r="N1054" s="182">
        <f t="shared" ref="N1054:N1058" si="524">M1054*K1054</f>
        <v>110.59177500000001</v>
      </c>
      <c r="O1054" s="171">
        <f t="shared" si="520"/>
        <v>1.05</v>
      </c>
      <c r="P1054" s="180">
        <f t="shared" si="521"/>
        <v>110.59177500000001</v>
      </c>
      <c r="Q1054" s="178"/>
    </row>
    <row r="1055" spans="1:17" ht="13.5" customHeight="1">
      <c r="A1055" s="5">
        <f>IF(C1055=0,"",1+MAX(A$9:A1054))</f>
        <v>486</v>
      </c>
      <c r="B1055" s="187" t="s">
        <v>207</v>
      </c>
      <c r="C1055" s="57">
        <f>ROUNDUP(E1048/1.33+1,0)</f>
        <v>7</v>
      </c>
      <c r="D1055" s="37">
        <v>0.05</v>
      </c>
      <c r="E1055" s="36">
        <f t="shared" si="522"/>
        <v>7.3500000000000005</v>
      </c>
      <c r="F1055" s="32" t="s">
        <v>43</v>
      </c>
      <c r="G1055" s="171">
        <f>3.5*F1048</f>
        <v>50.155000000000001</v>
      </c>
      <c r="H1055" s="180">
        <f t="shared" si="519"/>
        <v>368.63925000000006</v>
      </c>
      <c r="I1055" s="181">
        <v>1</v>
      </c>
      <c r="J1055" s="180" t="s">
        <v>42</v>
      </c>
      <c r="K1055" s="180">
        <v>50</v>
      </c>
      <c r="L1055" s="172">
        <v>0.23</v>
      </c>
      <c r="M1055" s="181">
        <f t="shared" si="523"/>
        <v>1.6905000000000001</v>
      </c>
      <c r="N1055" s="182">
        <f t="shared" si="524"/>
        <v>84.525000000000006</v>
      </c>
      <c r="O1055" s="171">
        <f t="shared" si="520"/>
        <v>61.655000000000001</v>
      </c>
      <c r="P1055" s="180">
        <f t="shared" si="521"/>
        <v>453.16425000000004</v>
      </c>
      <c r="Q1055" s="178"/>
    </row>
    <row r="1056" spans="1:17" ht="13.5" customHeight="1">
      <c r="A1056" s="5">
        <f>IF(C1056=0,"",1+MAX(A$9:A1055))</f>
        <v>487</v>
      </c>
      <c r="B1056" s="187" t="s">
        <v>68</v>
      </c>
      <c r="C1056" s="57">
        <f>E1048*2</f>
        <v>14</v>
      </c>
      <c r="D1056" s="37">
        <v>0.05</v>
      </c>
      <c r="E1056" s="36">
        <f t="shared" si="522"/>
        <v>14.700000000000001</v>
      </c>
      <c r="F1056" s="32" t="s">
        <v>38</v>
      </c>
      <c r="G1056" s="171">
        <v>3.5</v>
      </c>
      <c r="H1056" s="180">
        <f t="shared" si="519"/>
        <v>51.45</v>
      </c>
      <c r="I1056" s="181">
        <v>1</v>
      </c>
      <c r="J1056" s="180" t="s">
        <v>42</v>
      </c>
      <c r="K1056" s="180">
        <v>50</v>
      </c>
      <c r="L1056" s="172">
        <v>0</v>
      </c>
      <c r="M1056" s="181">
        <f t="shared" si="523"/>
        <v>0</v>
      </c>
      <c r="N1056" s="182">
        <f t="shared" si="524"/>
        <v>0</v>
      </c>
      <c r="O1056" s="171">
        <f t="shared" si="520"/>
        <v>3.5</v>
      </c>
      <c r="P1056" s="180">
        <f t="shared" si="521"/>
        <v>51.45</v>
      </c>
      <c r="Q1056" s="178"/>
    </row>
    <row r="1057" spans="1:17" ht="13.5" customHeight="1">
      <c r="A1057" s="5">
        <f>IF(C1057=0,"",1+MAX(A$9:A1056))</f>
        <v>488</v>
      </c>
      <c r="B1057" s="187" t="s">
        <v>199</v>
      </c>
      <c r="C1057" s="57">
        <f>E1048*F1048</f>
        <v>100.31</v>
      </c>
      <c r="D1057" s="37">
        <v>0.05</v>
      </c>
      <c r="E1057" s="36">
        <f t="shared" si="522"/>
        <v>105.32550000000001</v>
      </c>
      <c r="F1057" s="32" t="s">
        <v>37</v>
      </c>
      <c r="G1057" s="171">
        <v>1.8</v>
      </c>
      <c r="H1057" s="180">
        <f t="shared" si="519"/>
        <v>189.58590000000001</v>
      </c>
      <c r="I1057" s="181">
        <v>1</v>
      </c>
      <c r="J1057" s="180" t="s">
        <v>42</v>
      </c>
      <c r="K1057" s="180">
        <v>50</v>
      </c>
      <c r="L1057" s="172">
        <v>1.0999999999999999E-2</v>
      </c>
      <c r="M1057" s="181">
        <f t="shared" si="523"/>
        <v>1.1585805</v>
      </c>
      <c r="N1057" s="182">
        <f t="shared" si="524"/>
        <v>57.929025000000003</v>
      </c>
      <c r="O1057" s="171">
        <f t="shared" si="520"/>
        <v>2.35</v>
      </c>
      <c r="P1057" s="180">
        <f t="shared" si="521"/>
        <v>247.51492500000003</v>
      </c>
      <c r="Q1057" s="178"/>
    </row>
    <row r="1058" spans="1:17" ht="13.5" customHeight="1">
      <c r="A1058" s="5">
        <f>IF(C1058=0,"",1+MAX(A$9:A1057))</f>
        <v>489</v>
      </c>
      <c r="B1058" s="187" t="s">
        <v>63</v>
      </c>
      <c r="C1058" s="56">
        <f>E1048*4</f>
        <v>28</v>
      </c>
      <c r="D1058" s="37">
        <v>0.05</v>
      </c>
      <c r="E1058" s="36">
        <f t="shared" si="522"/>
        <v>29.400000000000002</v>
      </c>
      <c r="F1058" s="32" t="s">
        <v>38</v>
      </c>
      <c r="G1058" s="171">
        <v>0.3</v>
      </c>
      <c r="H1058" s="180">
        <f t="shared" si="519"/>
        <v>8.82</v>
      </c>
      <c r="I1058" s="181">
        <v>1</v>
      </c>
      <c r="J1058" s="180" t="s">
        <v>42</v>
      </c>
      <c r="K1058" s="180">
        <v>50</v>
      </c>
      <c r="L1058" s="172">
        <v>8.0000000000000002E-3</v>
      </c>
      <c r="M1058" s="181">
        <f t="shared" si="523"/>
        <v>0.23520000000000002</v>
      </c>
      <c r="N1058" s="182">
        <f t="shared" si="524"/>
        <v>11.760000000000002</v>
      </c>
      <c r="O1058" s="171">
        <f t="shared" si="520"/>
        <v>0.70000000000000007</v>
      </c>
      <c r="P1058" s="180">
        <f t="shared" si="521"/>
        <v>20.580000000000002</v>
      </c>
      <c r="Q1058" s="178"/>
    </row>
    <row r="1059" spans="1:17" ht="13.5" customHeight="1">
      <c r="A1059" s="5" t="str">
        <f>IF(C1059=0,"",1+MAX(A$9:A1058))</f>
        <v/>
      </c>
      <c r="B1059" s="34" t="s">
        <v>72</v>
      </c>
      <c r="C1059" s="32"/>
      <c r="D1059" s="32"/>
      <c r="E1059" s="32"/>
      <c r="F1059" s="33"/>
      <c r="G1059" s="171"/>
      <c r="H1059" s="180"/>
      <c r="I1059" s="181"/>
      <c r="J1059" s="180"/>
      <c r="K1059" s="180"/>
      <c r="L1059" s="172"/>
      <c r="M1059" s="181"/>
      <c r="N1059" s="182"/>
      <c r="O1059" s="171"/>
      <c r="P1059" s="180"/>
      <c r="Q1059" s="178"/>
    </row>
    <row r="1060" spans="1:17" ht="13.5" customHeight="1">
      <c r="A1060" s="5" t="str">
        <f>IF(C1060=0,"",1+MAX(A$9:A1059))</f>
        <v/>
      </c>
      <c r="B1060" s="45" t="s">
        <v>213</v>
      </c>
      <c r="C1060" s="32"/>
      <c r="D1060" s="32"/>
      <c r="E1060" s="32"/>
      <c r="F1060" s="33"/>
      <c r="G1060" s="171"/>
      <c r="H1060" s="180"/>
      <c r="I1060" s="181"/>
      <c r="J1060" s="180"/>
      <c r="K1060" s="180"/>
      <c r="L1060" s="172"/>
      <c r="M1060" s="181"/>
      <c r="N1060" s="182"/>
      <c r="O1060" s="171"/>
      <c r="P1060" s="180"/>
      <c r="Q1060" s="178"/>
    </row>
    <row r="1061" spans="1:17" ht="13.5" customHeight="1">
      <c r="A1061" s="5">
        <f>IF(C1061=0,"",1+MAX(A$9:A1060))</f>
        <v>490</v>
      </c>
      <c r="B1061" s="44" t="s">
        <v>191</v>
      </c>
      <c r="C1061" s="33">
        <v>1615</v>
      </c>
      <c r="D1061" s="47">
        <v>0.1</v>
      </c>
      <c r="E1061" s="2">
        <f t="shared" ref="E1061:E1064" si="525">(1+D1061)*C1061</f>
        <v>1776.5000000000002</v>
      </c>
      <c r="F1061" s="33" t="s">
        <v>37</v>
      </c>
      <c r="G1061" s="171">
        <v>0.67</v>
      </c>
      <c r="H1061" s="180">
        <f t="shared" ref="H1061:H1062" si="526">G1061*E1061</f>
        <v>1190.2550000000003</v>
      </c>
      <c r="I1061" s="181">
        <v>2</v>
      </c>
      <c r="J1061" s="180" t="s">
        <v>42</v>
      </c>
      <c r="K1061" s="180">
        <v>50</v>
      </c>
      <c r="L1061" s="172">
        <v>3.4000000000000002E-2</v>
      </c>
      <c r="M1061" s="181">
        <f t="shared" ref="M1061:M1062" si="527">L1061*E1061</f>
        <v>60.40100000000001</v>
      </c>
      <c r="N1061" s="182">
        <f t="shared" ref="N1061:N1062" si="528">M1061*K1061</f>
        <v>3020.0500000000006</v>
      </c>
      <c r="O1061" s="171">
        <f t="shared" ref="O1061:O1062" si="529">(H1061+N1061)/E1061</f>
        <v>2.3700000000000006</v>
      </c>
      <c r="P1061" s="180">
        <f t="shared" ref="P1061:P1062" si="530">O1061*E1061</f>
        <v>4210.3050000000012</v>
      </c>
      <c r="Q1061" s="178"/>
    </row>
    <row r="1062" spans="1:17" ht="13.5" customHeight="1">
      <c r="A1062" s="5">
        <f>IF(C1062=0,"",1+MAX(A$9:A1061))</f>
        <v>491</v>
      </c>
      <c r="B1062" s="44" t="s">
        <v>193</v>
      </c>
      <c r="C1062" s="33">
        <v>1108</v>
      </c>
      <c r="D1062" s="47">
        <v>0.1</v>
      </c>
      <c r="E1062" s="2">
        <f t="shared" si="525"/>
        <v>1218.8000000000002</v>
      </c>
      <c r="F1062" s="33" t="s">
        <v>37</v>
      </c>
      <c r="G1062" s="171">
        <v>0.56000000000000005</v>
      </c>
      <c r="H1062" s="180">
        <f t="shared" si="526"/>
        <v>682.52800000000013</v>
      </c>
      <c r="I1062" s="181">
        <v>2</v>
      </c>
      <c r="J1062" s="180" t="s">
        <v>42</v>
      </c>
      <c r="K1062" s="180">
        <v>50</v>
      </c>
      <c r="L1062" s="172">
        <v>3.4000000000000002E-2</v>
      </c>
      <c r="M1062" s="181">
        <f t="shared" si="527"/>
        <v>41.439200000000007</v>
      </c>
      <c r="N1062" s="182">
        <f t="shared" si="528"/>
        <v>2071.9600000000005</v>
      </c>
      <c r="O1062" s="171">
        <f t="shared" si="529"/>
        <v>2.2600000000000002</v>
      </c>
      <c r="P1062" s="180">
        <f t="shared" si="530"/>
        <v>2754.4880000000007</v>
      </c>
      <c r="Q1062" s="178"/>
    </row>
    <row r="1063" spans="1:17" ht="13.5" customHeight="1">
      <c r="A1063" s="5">
        <f>IF(C1063=0,"",1+MAX(A$9:A1062))</f>
        <v>492</v>
      </c>
      <c r="B1063" s="44" t="s">
        <v>82</v>
      </c>
      <c r="C1063" s="33">
        <f>0.5*311</f>
        <v>155.5</v>
      </c>
      <c r="D1063" s="47">
        <v>0.1</v>
      </c>
      <c r="E1063" s="2">
        <f t="shared" si="525"/>
        <v>171.05</v>
      </c>
      <c r="F1063" s="33" t="s">
        <v>37</v>
      </c>
      <c r="G1063" s="171">
        <v>1.2</v>
      </c>
      <c r="H1063" s="180">
        <f t="shared" ref="H1063:H1064" si="531">G1063*E1063</f>
        <v>205.26000000000002</v>
      </c>
      <c r="I1063" s="181">
        <v>2</v>
      </c>
      <c r="J1063" s="180" t="s">
        <v>42</v>
      </c>
      <c r="K1063" s="180">
        <v>50</v>
      </c>
      <c r="L1063" s="172">
        <v>3.4000000000000002E-2</v>
      </c>
      <c r="M1063" s="181">
        <f t="shared" ref="M1063:M1064" si="532">L1063*E1063</f>
        <v>5.8157000000000005</v>
      </c>
      <c r="N1063" s="182">
        <f t="shared" ref="N1063:N1064" si="533">M1063*K1063</f>
        <v>290.78500000000003</v>
      </c>
      <c r="O1063" s="171">
        <f t="shared" ref="O1063:O1064" si="534">(H1063+N1063)/E1063</f>
        <v>2.9000000000000004</v>
      </c>
      <c r="P1063" s="180">
        <f t="shared" ref="P1063:P1064" si="535">O1063*E1063</f>
        <v>496.04500000000007</v>
      </c>
      <c r="Q1063" s="178"/>
    </row>
    <row r="1064" spans="1:17" ht="13.5" customHeight="1">
      <c r="A1064" s="5">
        <f>IF(C1064=0,"",1+MAX(A$9:A1063))</f>
        <v>493</v>
      </c>
      <c r="B1064" s="44" t="s">
        <v>81</v>
      </c>
      <c r="C1064" s="33">
        <v>18</v>
      </c>
      <c r="D1064" s="47">
        <v>0.1</v>
      </c>
      <c r="E1064" s="2">
        <f t="shared" si="525"/>
        <v>19.8</v>
      </c>
      <c r="F1064" s="33" t="s">
        <v>37</v>
      </c>
      <c r="G1064" s="171">
        <v>1.2</v>
      </c>
      <c r="H1064" s="180">
        <f t="shared" si="531"/>
        <v>23.76</v>
      </c>
      <c r="I1064" s="181">
        <v>2</v>
      </c>
      <c r="J1064" s="180" t="s">
        <v>42</v>
      </c>
      <c r="K1064" s="180">
        <v>50</v>
      </c>
      <c r="L1064" s="172">
        <v>3.4000000000000002E-2</v>
      </c>
      <c r="M1064" s="181">
        <f t="shared" si="532"/>
        <v>0.67320000000000002</v>
      </c>
      <c r="N1064" s="182">
        <f t="shared" si="533"/>
        <v>33.660000000000004</v>
      </c>
      <c r="O1064" s="171">
        <f t="shared" si="534"/>
        <v>2.9</v>
      </c>
      <c r="P1064" s="180">
        <f t="shared" si="535"/>
        <v>57.42</v>
      </c>
      <c r="Q1064" s="178"/>
    </row>
    <row r="1065" spans="1:17" ht="13.5" customHeight="1">
      <c r="A1065" s="5" t="str">
        <f>IF(C1065=0,"",1+MAX(A$9:A1064))</f>
        <v/>
      </c>
      <c r="B1065" s="38" t="s">
        <v>73</v>
      </c>
      <c r="C1065" s="2"/>
      <c r="D1065" s="47"/>
      <c r="E1065" s="2"/>
      <c r="F1065" s="32"/>
      <c r="G1065" s="171"/>
      <c r="H1065" s="180"/>
      <c r="I1065" s="181"/>
      <c r="J1065" s="180"/>
      <c r="K1065" s="180"/>
      <c r="L1065" s="172"/>
      <c r="M1065" s="181"/>
      <c r="N1065" s="182"/>
      <c r="O1065" s="171"/>
      <c r="P1065" s="180"/>
      <c r="Q1065" s="178"/>
    </row>
    <row r="1066" spans="1:17" ht="13.5" customHeight="1">
      <c r="A1066" s="5">
        <f>IF(C1066=0,"",1+MAX(A$9:A1065))</f>
        <v>494</v>
      </c>
      <c r="B1066" s="30" t="s">
        <v>74</v>
      </c>
      <c r="C1066" s="2">
        <f>(SUM(C1062:C1064)/32)</f>
        <v>40.046875</v>
      </c>
      <c r="D1066" s="47">
        <v>0.05</v>
      </c>
      <c r="E1066" s="2">
        <f>(1+D1066)*C1066</f>
        <v>42.049218750000001</v>
      </c>
      <c r="F1066" s="32" t="s">
        <v>75</v>
      </c>
      <c r="G1066" s="171"/>
      <c r="H1066" s="180"/>
      <c r="I1066" s="181"/>
      <c r="J1066" s="180"/>
      <c r="K1066" s="180"/>
      <c r="L1066" s="172"/>
      <c r="M1066" s="181"/>
      <c r="N1066" s="182"/>
      <c r="O1066" s="171">
        <f>(H1066+N1066)/E1066</f>
        <v>0</v>
      </c>
      <c r="P1066" s="180">
        <f>O1066*E1066</f>
        <v>0</v>
      </c>
      <c r="Q1066" s="178"/>
    </row>
    <row r="1067" spans="1:17" ht="13.5" customHeight="1">
      <c r="A1067" s="5">
        <f>IF(C1067=0,"",1+MAX(A$9:A1066))</f>
        <v>495</v>
      </c>
      <c r="B1067" s="30" t="s">
        <v>76</v>
      </c>
      <c r="C1067" s="2">
        <f>(SUM(C1061)/32)</f>
        <v>50.46875</v>
      </c>
      <c r="D1067" s="47">
        <v>0.05</v>
      </c>
      <c r="E1067" s="2">
        <f>(1+D1067)*C1067</f>
        <v>52.9921875</v>
      </c>
      <c r="F1067" s="32" t="s">
        <v>75</v>
      </c>
      <c r="G1067" s="171"/>
      <c r="H1067" s="180"/>
      <c r="I1067" s="181"/>
      <c r="J1067" s="180"/>
      <c r="K1067" s="180"/>
      <c r="L1067" s="172"/>
      <c r="M1067" s="181"/>
      <c r="N1067" s="182"/>
      <c r="O1067" s="171"/>
      <c r="P1067" s="180"/>
      <c r="Q1067" s="178"/>
    </row>
    <row r="1068" spans="1:17" ht="13.5" customHeight="1">
      <c r="A1068" s="5">
        <f>IF(C1068=0,"",1+MAX(A$9:A1067))</f>
        <v>496</v>
      </c>
      <c r="B1068" s="30" t="s">
        <v>77</v>
      </c>
      <c r="C1068" s="36">
        <f>ROUNDUP((SUM(C1061:C1064))*5.25/1000,0)</f>
        <v>16</v>
      </c>
      <c r="D1068" s="47">
        <v>0.05</v>
      </c>
      <c r="E1068" s="2">
        <f>(1+D1068)*C1068</f>
        <v>16.8</v>
      </c>
      <c r="F1068" s="32" t="s">
        <v>59</v>
      </c>
      <c r="G1068" s="171">
        <v>27.75</v>
      </c>
      <c r="H1068" s="180">
        <f>G1068*E1068</f>
        <v>466.20000000000005</v>
      </c>
      <c r="I1068" s="181"/>
      <c r="J1068" s="180"/>
      <c r="K1068" s="180"/>
      <c r="L1068" s="172"/>
      <c r="M1068" s="181"/>
      <c r="N1068" s="182"/>
      <c r="O1068" s="171">
        <f>(H1068+N1068)/E1068</f>
        <v>27.75</v>
      </c>
      <c r="P1068" s="180">
        <f>O1068*E1068</f>
        <v>466.20000000000005</v>
      </c>
      <c r="Q1068" s="178"/>
    </row>
    <row r="1069" spans="1:17" ht="13.5" customHeight="1">
      <c r="A1069" s="5">
        <f>IF(C1069=0,"",1+MAX(A$9:A1068))</f>
        <v>497</v>
      </c>
      <c r="B1069" s="30" t="s">
        <v>56</v>
      </c>
      <c r="C1069" s="36">
        <f>ROUNDUP((C1063+C1064+C1062+C1061)/200,0)</f>
        <v>15</v>
      </c>
      <c r="D1069" s="47">
        <v>0.05</v>
      </c>
      <c r="E1069" s="2">
        <f>(1+D1069)*C1069</f>
        <v>15.75</v>
      </c>
      <c r="F1069" s="32" t="s">
        <v>57</v>
      </c>
      <c r="G1069" s="171">
        <v>9.8000000000000007</v>
      </c>
      <c r="H1069" s="180">
        <f>G1069*E1069</f>
        <v>154.35000000000002</v>
      </c>
      <c r="I1069" s="181"/>
      <c r="J1069" s="180"/>
      <c r="K1069" s="180"/>
      <c r="L1069" s="172"/>
      <c r="M1069" s="181"/>
      <c r="N1069" s="182"/>
      <c r="O1069" s="171">
        <f>(H1069+N1069)/E1069</f>
        <v>9.8000000000000007</v>
      </c>
      <c r="P1069" s="180">
        <f>O1069*E1069</f>
        <v>154.35000000000002</v>
      </c>
      <c r="Q1069" s="178"/>
    </row>
    <row r="1070" spans="1:17" ht="13.5" customHeight="1">
      <c r="A1070" s="5">
        <f>IF(C1070=0,"",1+MAX(A$9:A1069))</f>
        <v>498</v>
      </c>
      <c r="B1070" s="30" t="s">
        <v>78</v>
      </c>
      <c r="C1070" s="36">
        <f>ROUNDUP((C1063+C1064+C1062+C1061)*24/500,0)</f>
        <v>140</v>
      </c>
      <c r="D1070" s="47">
        <v>0.05</v>
      </c>
      <c r="E1070" s="2">
        <f>(1+D1070)*C1070</f>
        <v>147</v>
      </c>
      <c r="F1070" s="32" t="s">
        <v>79</v>
      </c>
      <c r="G1070" s="171">
        <v>4.5</v>
      </c>
      <c r="H1070" s="180">
        <f>G1070*E1070</f>
        <v>661.5</v>
      </c>
      <c r="I1070" s="181"/>
      <c r="J1070" s="180"/>
      <c r="K1070" s="180"/>
      <c r="L1070" s="172"/>
      <c r="M1070" s="181"/>
      <c r="N1070" s="182"/>
      <c r="O1070" s="171">
        <f>(H1070+N1070)/E1070</f>
        <v>4.5</v>
      </c>
      <c r="P1070" s="180">
        <f>O1070*E1070</f>
        <v>661.5</v>
      </c>
      <c r="Q1070" s="178"/>
    </row>
    <row r="1071" spans="1:17" ht="13.5" customHeight="1">
      <c r="A1071" s="5" t="str">
        <f>IF(C1071=0,"",1+MAX(A$9:A1070))</f>
        <v/>
      </c>
      <c r="B1071" s="39" t="s">
        <v>80</v>
      </c>
      <c r="C1071" s="31"/>
      <c r="D1071" s="47"/>
      <c r="E1071" s="2"/>
      <c r="F1071" s="31"/>
      <c r="G1071" s="171"/>
      <c r="H1071" s="180"/>
      <c r="I1071" s="181"/>
      <c r="J1071" s="180"/>
      <c r="K1071" s="180"/>
      <c r="L1071" s="172"/>
      <c r="M1071" s="181"/>
      <c r="N1071" s="182"/>
      <c r="O1071" s="171"/>
      <c r="P1071" s="180"/>
      <c r="Q1071" s="178"/>
    </row>
    <row r="1072" spans="1:17" ht="13.5" customHeight="1">
      <c r="A1072" s="5">
        <f>IF(C1072=0,"",1+MAX(A$9:A1071))</f>
        <v>499</v>
      </c>
      <c r="B1072" s="3" t="s">
        <v>206</v>
      </c>
      <c r="C1072" s="46">
        <f>SUM(C1061:C1064)/1.33*2.3</f>
        <v>5008.9849624060143</v>
      </c>
      <c r="D1072" s="47">
        <v>0.05</v>
      </c>
      <c r="E1072" s="2">
        <f t="shared" ref="E1072" si="536">(1+D1072)*C1072</f>
        <v>5259.4342105263149</v>
      </c>
      <c r="F1072" s="33" t="s">
        <v>38</v>
      </c>
      <c r="G1072" s="171">
        <v>1.5</v>
      </c>
      <c r="H1072" s="180">
        <f t="shared" ref="H1072" si="537">G1072*E1072</f>
        <v>7889.1513157894724</v>
      </c>
      <c r="I1072" s="181">
        <v>2</v>
      </c>
      <c r="J1072" s="180" t="s">
        <v>42</v>
      </c>
      <c r="K1072" s="180">
        <v>50</v>
      </c>
      <c r="L1072" s="172">
        <v>2.5000000000000001E-2</v>
      </c>
      <c r="M1072" s="181">
        <f t="shared" ref="M1072" si="538">L1072*E1072</f>
        <v>131.48585526315787</v>
      </c>
      <c r="N1072" s="182">
        <f t="shared" ref="N1072" si="539">M1072*K1072</f>
        <v>6574.2927631578932</v>
      </c>
      <c r="O1072" s="171">
        <f t="shared" ref="O1072" si="540">(H1072+N1072)/E1072</f>
        <v>2.75</v>
      </c>
      <c r="P1072" s="180">
        <f t="shared" ref="P1072" si="541">O1072*E1072</f>
        <v>14463.444078947367</v>
      </c>
      <c r="Q1072" s="178"/>
    </row>
    <row r="1073" spans="1:17" ht="13.5" customHeight="1">
      <c r="A1073" s="5" t="str">
        <f>IF(C1073=0,"",1+MAX(A$9:A1072))</f>
        <v/>
      </c>
      <c r="B1073" s="45" t="s">
        <v>177</v>
      </c>
      <c r="C1073" s="32"/>
      <c r="D1073" s="32"/>
      <c r="E1073" s="32"/>
      <c r="F1073" s="32"/>
      <c r="G1073" s="174"/>
      <c r="H1073" s="180"/>
      <c r="I1073" s="181"/>
      <c r="J1073" s="180"/>
      <c r="K1073" s="180"/>
      <c r="L1073" s="172"/>
      <c r="M1073" s="181"/>
      <c r="N1073" s="182"/>
      <c r="O1073" s="171"/>
      <c r="P1073" s="180"/>
      <c r="Q1073" s="178"/>
    </row>
    <row r="1074" spans="1:17" ht="13.5" customHeight="1">
      <c r="A1074" s="5">
        <f>IF(C1074=0,"",1+MAX(A$9:A1073))</f>
        <v>500</v>
      </c>
      <c r="B1074" s="44" t="s">
        <v>191</v>
      </c>
      <c r="C1074" s="33">
        <v>749</v>
      </c>
      <c r="D1074" s="47">
        <v>0.1</v>
      </c>
      <c r="E1074" s="2">
        <f t="shared" ref="E1074:E1077" si="542">(1+D1074)*C1074</f>
        <v>823.90000000000009</v>
      </c>
      <c r="F1074" s="33" t="s">
        <v>37</v>
      </c>
      <c r="G1074" s="171">
        <v>0.67</v>
      </c>
      <c r="H1074" s="180">
        <f t="shared" ref="H1074:H1077" si="543">G1074*E1074</f>
        <v>552.01300000000015</v>
      </c>
      <c r="I1074" s="181">
        <v>2</v>
      </c>
      <c r="J1074" s="180" t="s">
        <v>42</v>
      </c>
      <c r="K1074" s="180">
        <v>50</v>
      </c>
      <c r="L1074" s="172">
        <v>3.4000000000000002E-2</v>
      </c>
      <c r="M1074" s="181">
        <f t="shared" ref="M1074:M1077" si="544">L1074*E1074</f>
        <v>28.012600000000006</v>
      </c>
      <c r="N1074" s="182">
        <f t="shared" ref="N1074:N1077" si="545">M1074*K1074</f>
        <v>1400.6300000000003</v>
      </c>
      <c r="O1074" s="171">
        <f t="shared" ref="O1074:O1077" si="546">(H1074+N1074)/E1074</f>
        <v>2.37</v>
      </c>
      <c r="P1074" s="180">
        <f t="shared" ref="P1074:P1077" si="547">O1074*E1074</f>
        <v>1952.6430000000003</v>
      </c>
      <c r="Q1074" s="178"/>
    </row>
    <row r="1075" spans="1:17" ht="13.5" customHeight="1">
      <c r="A1075" s="5">
        <f>IF(C1075=0,"",1+MAX(A$9:A1074))</f>
        <v>501</v>
      </c>
      <c r="B1075" s="44" t="s">
        <v>193</v>
      </c>
      <c r="C1075" s="33">
        <v>511</v>
      </c>
      <c r="D1075" s="47">
        <v>0.1</v>
      </c>
      <c r="E1075" s="2">
        <f t="shared" si="542"/>
        <v>562.1</v>
      </c>
      <c r="F1075" s="33" t="s">
        <v>37</v>
      </c>
      <c r="G1075" s="171">
        <v>0.56000000000000005</v>
      </c>
      <c r="H1075" s="180">
        <f t="shared" si="543"/>
        <v>314.77600000000007</v>
      </c>
      <c r="I1075" s="181">
        <v>2</v>
      </c>
      <c r="J1075" s="180" t="s">
        <v>42</v>
      </c>
      <c r="K1075" s="180">
        <v>50</v>
      </c>
      <c r="L1075" s="172">
        <v>3.4000000000000002E-2</v>
      </c>
      <c r="M1075" s="181">
        <f t="shared" si="544"/>
        <v>19.111400000000003</v>
      </c>
      <c r="N1075" s="182">
        <f t="shared" si="545"/>
        <v>955.57000000000016</v>
      </c>
      <c r="O1075" s="171">
        <f t="shared" si="546"/>
        <v>2.2600000000000002</v>
      </c>
      <c r="P1075" s="180">
        <f t="shared" si="547"/>
        <v>1270.3460000000002</v>
      </c>
      <c r="Q1075" s="178"/>
    </row>
    <row r="1076" spans="1:17" ht="13.5" customHeight="1">
      <c r="A1076" s="5">
        <f>IF(C1076=0,"",1+MAX(A$9:A1075))</f>
        <v>502</v>
      </c>
      <c r="B1076" s="44" t="s">
        <v>82</v>
      </c>
      <c r="C1076" s="33">
        <f>0.5*146</f>
        <v>73</v>
      </c>
      <c r="D1076" s="47">
        <v>0.1</v>
      </c>
      <c r="E1076" s="2">
        <f t="shared" si="542"/>
        <v>80.300000000000011</v>
      </c>
      <c r="F1076" s="33" t="s">
        <v>37</v>
      </c>
      <c r="G1076" s="171">
        <v>1.2</v>
      </c>
      <c r="H1076" s="180">
        <f t="shared" si="543"/>
        <v>96.360000000000014</v>
      </c>
      <c r="I1076" s="181">
        <v>2</v>
      </c>
      <c r="J1076" s="180" t="s">
        <v>42</v>
      </c>
      <c r="K1076" s="180">
        <v>50</v>
      </c>
      <c r="L1076" s="172">
        <v>3.4000000000000002E-2</v>
      </c>
      <c r="M1076" s="181">
        <f t="shared" si="544"/>
        <v>2.7302000000000004</v>
      </c>
      <c r="N1076" s="182">
        <f t="shared" si="545"/>
        <v>136.51000000000002</v>
      </c>
      <c r="O1076" s="171">
        <f t="shared" si="546"/>
        <v>2.9</v>
      </c>
      <c r="P1076" s="180">
        <f t="shared" si="547"/>
        <v>232.87000000000003</v>
      </c>
      <c r="Q1076" s="178"/>
    </row>
    <row r="1077" spans="1:17" ht="13.5" customHeight="1">
      <c r="A1077" s="5">
        <f>IF(C1077=0,"",1+MAX(A$9:A1076))</f>
        <v>503</v>
      </c>
      <c r="B1077" s="44" t="s">
        <v>81</v>
      </c>
      <c r="C1077" s="33">
        <v>23</v>
      </c>
      <c r="D1077" s="47">
        <v>0.1</v>
      </c>
      <c r="E1077" s="2">
        <f t="shared" si="542"/>
        <v>25.3</v>
      </c>
      <c r="F1077" s="33" t="s">
        <v>37</v>
      </c>
      <c r="G1077" s="171">
        <v>1.2</v>
      </c>
      <c r="H1077" s="180">
        <f t="shared" si="543"/>
        <v>30.36</v>
      </c>
      <c r="I1077" s="181">
        <v>2</v>
      </c>
      <c r="J1077" s="180" t="s">
        <v>42</v>
      </c>
      <c r="K1077" s="180">
        <v>50</v>
      </c>
      <c r="L1077" s="172">
        <v>3.4000000000000002E-2</v>
      </c>
      <c r="M1077" s="181">
        <f t="shared" si="544"/>
        <v>0.86020000000000008</v>
      </c>
      <c r="N1077" s="182">
        <f t="shared" si="545"/>
        <v>43.010000000000005</v>
      </c>
      <c r="O1077" s="171">
        <f t="shared" si="546"/>
        <v>2.9</v>
      </c>
      <c r="P1077" s="180">
        <f t="shared" si="547"/>
        <v>73.37</v>
      </c>
      <c r="Q1077" s="178"/>
    </row>
    <row r="1078" spans="1:17" ht="13.5" customHeight="1">
      <c r="A1078" s="5" t="str">
        <f>IF(C1078=0,"",1+MAX(A$9:A1077))</f>
        <v/>
      </c>
      <c r="B1078" s="38" t="s">
        <v>73</v>
      </c>
      <c r="C1078" s="2"/>
      <c r="D1078" s="47"/>
      <c r="E1078" s="2"/>
      <c r="F1078" s="32"/>
      <c r="G1078" s="171"/>
      <c r="H1078" s="180"/>
      <c r="I1078" s="181"/>
      <c r="J1078" s="180"/>
      <c r="K1078" s="180"/>
      <c r="L1078" s="172"/>
      <c r="M1078" s="181"/>
      <c r="N1078" s="182"/>
      <c r="O1078" s="171"/>
      <c r="P1078" s="180"/>
      <c r="Q1078" s="178"/>
    </row>
    <row r="1079" spans="1:17" ht="13.5" customHeight="1">
      <c r="A1079" s="5">
        <f>IF(C1079=0,"",1+MAX(A$9:A1078))</f>
        <v>504</v>
      </c>
      <c r="B1079" s="30" t="s">
        <v>74</v>
      </c>
      <c r="C1079" s="2">
        <f>(SUM(C1075:C1077)/32)</f>
        <v>18.96875</v>
      </c>
      <c r="D1079" s="47">
        <v>0.05</v>
      </c>
      <c r="E1079" s="2">
        <f>(1+D1079)*C1079</f>
        <v>19.917187500000001</v>
      </c>
      <c r="F1079" s="32" t="s">
        <v>75</v>
      </c>
      <c r="G1079" s="171"/>
      <c r="H1079" s="180"/>
      <c r="I1079" s="181"/>
      <c r="J1079" s="180"/>
      <c r="K1079" s="180"/>
      <c r="L1079" s="172"/>
      <c r="M1079" s="181"/>
      <c r="N1079" s="182"/>
      <c r="O1079" s="171">
        <f>(H1079+N1079)/E1079</f>
        <v>0</v>
      </c>
      <c r="P1079" s="180">
        <f>O1079*E1079</f>
        <v>0</v>
      </c>
      <c r="Q1079" s="178"/>
    </row>
    <row r="1080" spans="1:17" ht="13.5" customHeight="1">
      <c r="A1080" s="5">
        <f>IF(C1080=0,"",1+MAX(A$9:A1079))</f>
        <v>505</v>
      </c>
      <c r="B1080" s="30" t="s">
        <v>76</v>
      </c>
      <c r="C1080" s="2">
        <f>(SUM(C1074)/32)</f>
        <v>23.40625</v>
      </c>
      <c r="D1080" s="47">
        <v>0.05</v>
      </c>
      <c r="E1080" s="2">
        <f>(1+D1080)*C1080</f>
        <v>24.576562500000001</v>
      </c>
      <c r="F1080" s="32" t="s">
        <v>75</v>
      </c>
      <c r="G1080" s="171"/>
      <c r="H1080" s="180"/>
      <c r="I1080" s="181"/>
      <c r="J1080" s="180"/>
      <c r="K1080" s="180"/>
      <c r="L1080" s="172"/>
      <c r="M1080" s="181"/>
      <c r="N1080" s="182"/>
      <c r="O1080" s="171"/>
      <c r="P1080" s="180"/>
      <c r="Q1080" s="178"/>
    </row>
    <row r="1081" spans="1:17" ht="13.5" customHeight="1">
      <c r="A1081" s="5">
        <f>IF(C1081=0,"",1+MAX(A$9:A1080))</f>
        <v>506</v>
      </c>
      <c r="B1081" s="30" t="s">
        <v>77</v>
      </c>
      <c r="C1081" s="36">
        <f>ROUNDUP((SUM(C1074:C1077))*5.25/1000,0)</f>
        <v>8</v>
      </c>
      <c r="D1081" s="47">
        <v>0.05</v>
      </c>
      <c r="E1081" s="2">
        <f>(1+D1081)*C1081</f>
        <v>8.4</v>
      </c>
      <c r="F1081" s="32" t="s">
        <v>59</v>
      </c>
      <c r="G1081" s="171">
        <v>27.75</v>
      </c>
      <c r="H1081" s="180">
        <f>G1081*E1081</f>
        <v>233.10000000000002</v>
      </c>
      <c r="I1081" s="181"/>
      <c r="J1081" s="180"/>
      <c r="K1081" s="180"/>
      <c r="L1081" s="172"/>
      <c r="M1081" s="181"/>
      <c r="N1081" s="182"/>
      <c r="O1081" s="171">
        <f>(H1081+N1081)/E1081</f>
        <v>27.75</v>
      </c>
      <c r="P1081" s="180">
        <f>O1081*E1081</f>
        <v>233.10000000000002</v>
      </c>
      <c r="Q1081" s="178"/>
    </row>
    <row r="1082" spans="1:17" ht="13.5" customHeight="1">
      <c r="A1082" s="5">
        <f>IF(C1082=0,"",1+MAX(A$9:A1081))</f>
        <v>507</v>
      </c>
      <c r="B1082" s="30" t="s">
        <v>56</v>
      </c>
      <c r="C1082" s="36">
        <f>ROUNDUP((C1076+C1077+C1075+C1074)/200,0)</f>
        <v>7</v>
      </c>
      <c r="D1082" s="47">
        <v>0.05</v>
      </c>
      <c r="E1082" s="2">
        <f>(1+D1082)*C1082</f>
        <v>7.3500000000000005</v>
      </c>
      <c r="F1082" s="32" t="s">
        <v>57</v>
      </c>
      <c r="G1082" s="171">
        <v>9.8000000000000007</v>
      </c>
      <c r="H1082" s="180">
        <f>G1082*E1082</f>
        <v>72.030000000000015</v>
      </c>
      <c r="I1082" s="181"/>
      <c r="J1082" s="180"/>
      <c r="K1082" s="180"/>
      <c r="L1082" s="172"/>
      <c r="M1082" s="181"/>
      <c r="N1082" s="182"/>
      <c r="O1082" s="171">
        <f>(H1082+N1082)/E1082</f>
        <v>9.8000000000000007</v>
      </c>
      <c r="P1082" s="180">
        <f>O1082*E1082</f>
        <v>72.030000000000015</v>
      </c>
      <c r="Q1082" s="178"/>
    </row>
    <row r="1083" spans="1:17" ht="13.5" customHeight="1">
      <c r="A1083" s="5">
        <f>IF(C1083=0,"",1+MAX(A$9:A1082))</f>
        <v>508</v>
      </c>
      <c r="B1083" s="30" t="s">
        <v>78</v>
      </c>
      <c r="C1083" s="36">
        <f>ROUNDUP((C1076+C1077+C1075+C1074)*24/500,0)</f>
        <v>66</v>
      </c>
      <c r="D1083" s="47">
        <v>0.05</v>
      </c>
      <c r="E1083" s="2">
        <f>(1+D1083)*C1083</f>
        <v>69.3</v>
      </c>
      <c r="F1083" s="32" t="s">
        <v>79</v>
      </c>
      <c r="G1083" s="171">
        <v>4.5</v>
      </c>
      <c r="H1083" s="180">
        <f>G1083*E1083</f>
        <v>311.84999999999997</v>
      </c>
      <c r="I1083" s="181"/>
      <c r="J1083" s="180"/>
      <c r="K1083" s="180"/>
      <c r="L1083" s="172"/>
      <c r="M1083" s="181"/>
      <c r="N1083" s="182"/>
      <c r="O1083" s="171">
        <f>(H1083+N1083)/E1083</f>
        <v>4.5</v>
      </c>
      <c r="P1083" s="180">
        <f>O1083*E1083</f>
        <v>311.84999999999997</v>
      </c>
      <c r="Q1083" s="178"/>
    </row>
    <row r="1084" spans="1:17" ht="13.5" customHeight="1">
      <c r="A1084" s="5" t="str">
        <f>IF(C1084=0,"",1+MAX(A$9:A1083))</f>
        <v/>
      </c>
      <c r="B1084" s="39" t="s">
        <v>80</v>
      </c>
      <c r="C1084" s="31"/>
      <c r="D1084" s="47"/>
      <c r="E1084" s="2"/>
      <c r="F1084" s="31"/>
      <c r="G1084" s="171"/>
      <c r="H1084" s="180"/>
      <c r="I1084" s="181"/>
      <c r="J1084" s="180"/>
      <c r="K1084" s="180"/>
      <c r="L1084" s="172"/>
      <c r="M1084" s="181"/>
      <c r="N1084" s="182"/>
      <c r="O1084" s="171"/>
      <c r="P1084" s="180"/>
      <c r="Q1084" s="178"/>
    </row>
    <row r="1085" spans="1:17" ht="13.5" customHeight="1">
      <c r="A1085" s="5">
        <f>IF(C1085=0,"",1+MAX(A$9:A1084))</f>
        <v>509</v>
      </c>
      <c r="B1085" s="3" t="s">
        <v>206</v>
      </c>
      <c r="C1085" s="46">
        <f>SUM(C1074:C1077)/1.33*2.3</f>
        <v>2344.9624060150372</v>
      </c>
      <c r="D1085" s="47">
        <v>0.05</v>
      </c>
      <c r="E1085" s="2">
        <f t="shared" ref="E1085" si="548">(1+D1085)*C1085</f>
        <v>2462.2105263157891</v>
      </c>
      <c r="F1085" s="33" t="s">
        <v>38</v>
      </c>
      <c r="G1085" s="171">
        <v>1.5</v>
      </c>
      <c r="H1085" s="180">
        <f t="shared" ref="H1085" si="549">G1085*E1085</f>
        <v>3693.3157894736837</v>
      </c>
      <c r="I1085" s="181">
        <v>2</v>
      </c>
      <c r="J1085" s="180" t="s">
        <v>42</v>
      </c>
      <c r="K1085" s="180">
        <v>50</v>
      </c>
      <c r="L1085" s="172">
        <v>2.5000000000000001E-2</v>
      </c>
      <c r="M1085" s="181">
        <f t="shared" ref="M1085" si="550">L1085*E1085</f>
        <v>61.555263157894728</v>
      </c>
      <c r="N1085" s="182">
        <f t="shared" ref="N1085" si="551">M1085*K1085</f>
        <v>3077.7631578947367</v>
      </c>
      <c r="O1085" s="171">
        <f t="shared" ref="O1085" si="552">(H1085+N1085)/E1085</f>
        <v>2.75</v>
      </c>
      <c r="P1085" s="180">
        <f t="shared" ref="P1085" si="553">O1085*E1085</f>
        <v>6771.0789473684199</v>
      </c>
      <c r="Q1085" s="178"/>
    </row>
    <row r="1086" spans="1:17" ht="13.5" customHeight="1">
      <c r="A1086" s="5" t="str">
        <f>IF(C1086=0,"",1+MAX(A$9:A1085))</f>
        <v/>
      </c>
      <c r="B1086" s="40" t="s">
        <v>148</v>
      </c>
      <c r="C1086" s="32"/>
      <c r="D1086" s="32"/>
      <c r="E1086" s="32"/>
      <c r="F1086" s="32"/>
      <c r="G1086" s="171"/>
      <c r="H1086" s="180"/>
      <c r="I1086" s="181"/>
      <c r="J1086" s="180"/>
      <c r="K1086" s="180"/>
      <c r="L1086" s="172"/>
      <c r="M1086" s="181"/>
      <c r="N1086" s="182"/>
      <c r="O1086" s="171"/>
      <c r="P1086" s="180"/>
      <c r="Q1086" s="178"/>
    </row>
    <row r="1087" spans="1:17" ht="13.5" customHeight="1">
      <c r="A1087" s="5">
        <f>IF(C1087=0,"",1+MAX(A$9:A1086))</f>
        <v>510</v>
      </c>
      <c r="B1087" s="44" t="s">
        <v>191</v>
      </c>
      <c r="C1087" s="33">
        <v>906</v>
      </c>
      <c r="D1087" s="47">
        <v>0.1</v>
      </c>
      <c r="E1087" s="2">
        <f t="shared" ref="E1087" si="554">(1+D1087)*C1087</f>
        <v>996.60000000000014</v>
      </c>
      <c r="F1087" s="33" t="s">
        <v>37</v>
      </c>
      <c r="G1087" s="171">
        <v>0.67</v>
      </c>
      <c r="H1087" s="180">
        <f t="shared" ref="H1087:H1094" si="555">G1087*E1087</f>
        <v>667.72200000000009</v>
      </c>
      <c r="I1087" s="181">
        <v>2</v>
      </c>
      <c r="J1087" s="180" t="s">
        <v>42</v>
      </c>
      <c r="K1087" s="180">
        <v>50</v>
      </c>
      <c r="L1087" s="172">
        <v>3.4000000000000002E-2</v>
      </c>
      <c r="M1087" s="181">
        <f t="shared" ref="M1087:M1094" si="556">L1087*E1087</f>
        <v>33.884400000000007</v>
      </c>
      <c r="N1087" s="182">
        <f t="shared" ref="N1087:N1094" si="557">M1087*K1087</f>
        <v>1694.2200000000003</v>
      </c>
      <c r="O1087" s="171">
        <f t="shared" ref="O1087:O1094" si="558">(H1087+N1087)/E1087</f>
        <v>2.37</v>
      </c>
      <c r="P1087" s="180">
        <f t="shared" ref="P1087:P1094" si="559">O1087*E1087</f>
        <v>2361.9420000000005</v>
      </c>
      <c r="Q1087" s="178"/>
    </row>
    <row r="1088" spans="1:17" ht="13.5" customHeight="1">
      <c r="A1088" s="5">
        <f>IF(C1088=0,"",1+MAX(A$9:A1087))</f>
        <v>511</v>
      </c>
      <c r="B1088" s="44" t="s">
        <v>192</v>
      </c>
      <c r="C1088" s="33">
        <v>1422</v>
      </c>
      <c r="D1088" s="47">
        <v>0.1</v>
      </c>
      <c r="E1088" s="2">
        <f t="shared" ref="E1088:E1094" si="560">(1+D1088)*C1088</f>
        <v>1564.2</v>
      </c>
      <c r="F1088" s="33" t="s">
        <v>37</v>
      </c>
      <c r="G1088" s="171">
        <v>0.56000000000000005</v>
      </c>
      <c r="H1088" s="180">
        <f t="shared" si="555"/>
        <v>875.95200000000011</v>
      </c>
      <c r="I1088" s="181">
        <v>2</v>
      </c>
      <c r="J1088" s="180" t="s">
        <v>42</v>
      </c>
      <c r="K1088" s="180">
        <v>50</v>
      </c>
      <c r="L1088" s="172">
        <v>3.4000000000000002E-2</v>
      </c>
      <c r="M1088" s="181">
        <f t="shared" si="556"/>
        <v>53.182800000000007</v>
      </c>
      <c r="N1088" s="182">
        <f t="shared" si="557"/>
        <v>2659.1400000000003</v>
      </c>
      <c r="O1088" s="171">
        <f t="shared" si="558"/>
        <v>2.2600000000000002</v>
      </c>
      <c r="P1088" s="180">
        <f t="shared" si="559"/>
        <v>3535.0920000000006</v>
      </c>
      <c r="Q1088" s="178"/>
    </row>
    <row r="1089" spans="1:17" ht="13.5" customHeight="1">
      <c r="A1089" s="5">
        <f>IF(C1089=0,"",1+MAX(A$9:A1088))</f>
        <v>512</v>
      </c>
      <c r="B1089" s="44" t="s">
        <v>81</v>
      </c>
      <c r="C1089" s="33">
        <v>45</v>
      </c>
      <c r="D1089" s="47">
        <v>0.1</v>
      </c>
      <c r="E1089" s="2">
        <f t="shared" si="560"/>
        <v>49.500000000000007</v>
      </c>
      <c r="F1089" s="33" t="s">
        <v>37</v>
      </c>
      <c r="G1089" s="171">
        <v>1.2</v>
      </c>
      <c r="H1089" s="180">
        <f t="shared" si="555"/>
        <v>59.400000000000006</v>
      </c>
      <c r="I1089" s="181">
        <v>2</v>
      </c>
      <c r="J1089" s="180" t="s">
        <v>42</v>
      </c>
      <c r="K1089" s="180">
        <v>50</v>
      </c>
      <c r="L1089" s="172">
        <v>3.4000000000000002E-2</v>
      </c>
      <c r="M1089" s="181">
        <f t="shared" si="556"/>
        <v>1.6830000000000003</v>
      </c>
      <c r="N1089" s="182">
        <f t="shared" si="557"/>
        <v>84.15000000000002</v>
      </c>
      <c r="O1089" s="171">
        <f t="shared" si="558"/>
        <v>2.9</v>
      </c>
      <c r="P1089" s="180">
        <f t="shared" si="559"/>
        <v>143.55000000000001</v>
      </c>
      <c r="Q1089" s="178"/>
    </row>
    <row r="1090" spans="1:17" ht="13.5" customHeight="1">
      <c r="A1090" s="5">
        <f>IF(C1090=0,"",1+MAX(A$9:A1089))</f>
        <v>513</v>
      </c>
      <c r="B1090" s="44" t="s">
        <v>178</v>
      </c>
      <c r="C1090" s="33">
        <f>1.33*45</f>
        <v>59.85</v>
      </c>
      <c r="D1090" s="47">
        <v>0.1</v>
      </c>
      <c r="E1090" s="2">
        <f t="shared" si="560"/>
        <v>65.835000000000008</v>
      </c>
      <c r="F1090" s="33" t="s">
        <v>37</v>
      </c>
      <c r="G1090" s="171">
        <v>1.2</v>
      </c>
      <c r="H1090" s="180">
        <f t="shared" si="555"/>
        <v>79.00200000000001</v>
      </c>
      <c r="I1090" s="181">
        <v>2</v>
      </c>
      <c r="J1090" s="180" t="s">
        <v>42</v>
      </c>
      <c r="K1090" s="180">
        <v>50</v>
      </c>
      <c r="L1090" s="172">
        <v>3.4000000000000002E-2</v>
      </c>
      <c r="M1090" s="181">
        <f t="shared" si="556"/>
        <v>2.2383900000000003</v>
      </c>
      <c r="N1090" s="182">
        <f t="shared" si="557"/>
        <v>111.91950000000001</v>
      </c>
      <c r="O1090" s="171">
        <f t="shared" si="558"/>
        <v>2.9000000000000004</v>
      </c>
      <c r="P1090" s="180">
        <f t="shared" si="559"/>
        <v>190.92150000000004</v>
      </c>
      <c r="Q1090" s="178"/>
    </row>
    <row r="1091" spans="1:17" ht="13.5" customHeight="1">
      <c r="A1091" s="5">
        <f>IF(C1091=0,"",1+MAX(A$9:A1090))</f>
        <v>514</v>
      </c>
      <c r="B1091" s="44" t="s">
        <v>179</v>
      </c>
      <c r="C1091" s="33">
        <f>2.5*36</f>
        <v>90</v>
      </c>
      <c r="D1091" s="47">
        <v>0.1</v>
      </c>
      <c r="E1091" s="2">
        <f t="shared" si="560"/>
        <v>99.000000000000014</v>
      </c>
      <c r="F1091" s="33" t="s">
        <v>37</v>
      </c>
      <c r="G1091" s="171">
        <v>1.2</v>
      </c>
      <c r="H1091" s="180">
        <f t="shared" si="555"/>
        <v>118.80000000000001</v>
      </c>
      <c r="I1091" s="181">
        <v>2</v>
      </c>
      <c r="J1091" s="180" t="s">
        <v>42</v>
      </c>
      <c r="K1091" s="180">
        <v>50</v>
      </c>
      <c r="L1091" s="172">
        <v>3.4000000000000002E-2</v>
      </c>
      <c r="M1091" s="181">
        <f t="shared" si="556"/>
        <v>3.3660000000000005</v>
      </c>
      <c r="N1091" s="182">
        <f t="shared" si="557"/>
        <v>168.30000000000004</v>
      </c>
      <c r="O1091" s="171">
        <f t="shared" si="558"/>
        <v>2.9</v>
      </c>
      <c r="P1091" s="180">
        <f t="shared" si="559"/>
        <v>287.10000000000002</v>
      </c>
      <c r="Q1091" s="178"/>
    </row>
    <row r="1092" spans="1:17" ht="13.5" customHeight="1">
      <c r="A1092" s="5">
        <f>IF(C1092=0,"",1+MAX(A$9:A1091))</f>
        <v>515</v>
      </c>
      <c r="B1092" s="44" t="s">
        <v>180</v>
      </c>
      <c r="C1092" s="33">
        <f>3.33*30</f>
        <v>99.9</v>
      </c>
      <c r="D1092" s="47">
        <v>0.1</v>
      </c>
      <c r="E1092" s="2">
        <f t="shared" si="560"/>
        <v>109.89000000000001</v>
      </c>
      <c r="F1092" s="33" t="s">
        <v>37</v>
      </c>
      <c r="G1092" s="171">
        <v>1.2</v>
      </c>
      <c r="H1092" s="180">
        <f t="shared" si="555"/>
        <v>131.86800000000002</v>
      </c>
      <c r="I1092" s="181">
        <v>2</v>
      </c>
      <c r="J1092" s="180" t="s">
        <v>42</v>
      </c>
      <c r="K1092" s="180">
        <v>50</v>
      </c>
      <c r="L1092" s="172">
        <v>3.4000000000000002E-2</v>
      </c>
      <c r="M1092" s="181">
        <f t="shared" si="556"/>
        <v>3.7362600000000006</v>
      </c>
      <c r="N1092" s="182">
        <f t="shared" si="557"/>
        <v>186.81300000000002</v>
      </c>
      <c r="O1092" s="171">
        <f t="shared" si="558"/>
        <v>2.9</v>
      </c>
      <c r="P1092" s="180">
        <f t="shared" si="559"/>
        <v>318.68100000000004</v>
      </c>
      <c r="Q1092" s="178"/>
    </row>
    <row r="1093" spans="1:17" ht="13.5" customHeight="1">
      <c r="A1093" s="5">
        <f>IF(C1093=0,"",1+MAX(A$9:A1092))</f>
        <v>516</v>
      </c>
      <c r="B1093" s="44" t="s">
        <v>181</v>
      </c>
      <c r="C1093" s="33">
        <f>2*17</f>
        <v>34</v>
      </c>
      <c r="D1093" s="47">
        <v>0.1</v>
      </c>
      <c r="E1093" s="2">
        <f t="shared" si="560"/>
        <v>37.400000000000006</v>
      </c>
      <c r="F1093" s="33" t="s">
        <v>37</v>
      </c>
      <c r="G1093" s="171">
        <v>1.2</v>
      </c>
      <c r="H1093" s="180">
        <f t="shared" si="555"/>
        <v>44.88</v>
      </c>
      <c r="I1093" s="181">
        <v>2</v>
      </c>
      <c r="J1093" s="180" t="s">
        <v>42</v>
      </c>
      <c r="K1093" s="180">
        <v>50</v>
      </c>
      <c r="L1093" s="172">
        <v>3.4000000000000002E-2</v>
      </c>
      <c r="M1093" s="181">
        <f t="shared" si="556"/>
        <v>1.2716000000000003</v>
      </c>
      <c r="N1093" s="182">
        <f t="shared" si="557"/>
        <v>63.580000000000013</v>
      </c>
      <c r="O1093" s="171">
        <f t="shared" si="558"/>
        <v>2.9</v>
      </c>
      <c r="P1093" s="180">
        <f t="shared" si="559"/>
        <v>108.46000000000001</v>
      </c>
      <c r="Q1093" s="178"/>
    </row>
    <row r="1094" spans="1:17" ht="13.5" customHeight="1">
      <c r="A1094" s="5">
        <f>IF(C1094=0,"",1+MAX(A$9:A1093))</f>
        <v>517</v>
      </c>
      <c r="B1094" s="44" t="s">
        <v>82</v>
      </c>
      <c r="C1094" s="33">
        <f>0.5*11</f>
        <v>5.5</v>
      </c>
      <c r="D1094" s="47">
        <v>0.1</v>
      </c>
      <c r="E1094" s="2">
        <f t="shared" si="560"/>
        <v>6.0500000000000007</v>
      </c>
      <c r="F1094" s="33" t="s">
        <v>37</v>
      </c>
      <c r="G1094" s="171">
        <v>1.2</v>
      </c>
      <c r="H1094" s="180">
        <f t="shared" si="555"/>
        <v>7.2600000000000007</v>
      </c>
      <c r="I1094" s="181">
        <v>2</v>
      </c>
      <c r="J1094" s="180" t="s">
        <v>42</v>
      </c>
      <c r="K1094" s="180">
        <v>50</v>
      </c>
      <c r="L1094" s="172">
        <v>3.4000000000000002E-2</v>
      </c>
      <c r="M1094" s="181">
        <f t="shared" si="556"/>
        <v>0.20570000000000005</v>
      </c>
      <c r="N1094" s="182">
        <f t="shared" si="557"/>
        <v>10.285000000000002</v>
      </c>
      <c r="O1094" s="171">
        <f t="shared" si="558"/>
        <v>2.9</v>
      </c>
      <c r="P1094" s="180">
        <f t="shared" si="559"/>
        <v>17.545000000000002</v>
      </c>
      <c r="Q1094" s="178"/>
    </row>
    <row r="1095" spans="1:17" ht="13.5" customHeight="1">
      <c r="A1095" s="5" t="str">
        <f>IF(C1095=0,"",1+MAX(A$9:A1094))</f>
        <v/>
      </c>
      <c r="B1095" s="38" t="s">
        <v>73</v>
      </c>
      <c r="C1095" s="2"/>
      <c r="D1095" s="47"/>
      <c r="E1095" s="2"/>
      <c r="F1095" s="32"/>
      <c r="G1095" s="171"/>
      <c r="H1095" s="180"/>
      <c r="I1095" s="181"/>
      <c r="J1095" s="180"/>
      <c r="K1095" s="180"/>
      <c r="L1095" s="172"/>
      <c r="M1095" s="181"/>
      <c r="N1095" s="182"/>
      <c r="O1095" s="171"/>
      <c r="P1095" s="180"/>
      <c r="Q1095" s="178"/>
    </row>
    <row r="1096" spans="1:17" ht="13.5" customHeight="1">
      <c r="A1096" s="5">
        <f>IF(C1096=0,"",1+MAX(A$9:A1095))</f>
        <v>518</v>
      </c>
      <c r="B1096" s="30" t="s">
        <v>74</v>
      </c>
      <c r="C1096" s="2">
        <f>(SUM(C1088:C1094)/32)</f>
        <v>54.8828125</v>
      </c>
      <c r="D1096" s="47">
        <v>0.05</v>
      </c>
      <c r="E1096" s="2">
        <f>(1+D1096)*C1096</f>
        <v>57.626953125</v>
      </c>
      <c r="F1096" s="32" t="s">
        <v>75</v>
      </c>
      <c r="G1096" s="171"/>
      <c r="H1096" s="180"/>
      <c r="I1096" s="181"/>
      <c r="J1096" s="180"/>
      <c r="K1096" s="180"/>
      <c r="L1096" s="172"/>
      <c r="M1096" s="181"/>
      <c r="N1096" s="182"/>
      <c r="O1096" s="171">
        <f>(H1096+N1096)/E1096</f>
        <v>0</v>
      </c>
      <c r="P1096" s="180">
        <f>O1096*E1096</f>
        <v>0</v>
      </c>
      <c r="Q1096" s="178"/>
    </row>
    <row r="1097" spans="1:17" ht="13.5" customHeight="1">
      <c r="A1097" s="5">
        <f>IF(C1097=0,"",1+MAX(A$9:A1096))</f>
        <v>519</v>
      </c>
      <c r="B1097" s="30" t="s">
        <v>76</v>
      </c>
      <c r="C1097" s="2">
        <f>(SUM(C1087)/32)</f>
        <v>28.3125</v>
      </c>
      <c r="D1097" s="47">
        <v>0.05</v>
      </c>
      <c r="E1097" s="2">
        <f>(1+D1097)*C1097</f>
        <v>29.728125000000002</v>
      </c>
      <c r="F1097" s="32" t="s">
        <v>75</v>
      </c>
      <c r="G1097" s="171"/>
      <c r="H1097" s="180"/>
      <c r="I1097" s="181"/>
      <c r="J1097" s="180"/>
      <c r="K1097" s="180"/>
      <c r="L1097" s="172"/>
      <c r="M1097" s="181"/>
      <c r="N1097" s="182"/>
      <c r="O1097" s="171"/>
      <c r="P1097" s="180"/>
      <c r="Q1097" s="178"/>
    </row>
    <row r="1098" spans="1:17" ht="13.5" customHeight="1">
      <c r="A1098" s="5">
        <f>IF(C1098=0,"",1+MAX(A$9:A1097))</f>
        <v>520</v>
      </c>
      <c r="B1098" s="30" t="s">
        <v>77</v>
      </c>
      <c r="C1098" s="36">
        <f>ROUNDUP((SUM(C1087:C1094))*5.25/1000,0)</f>
        <v>14</v>
      </c>
      <c r="D1098" s="47">
        <v>0.05</v>
      </c>
      <c r="E1098" s="2">
        <f>(1+D1098)*C1098</f>
        <v>14.700000000000001</v>
      </c>
      <c r="F1098" s="32" t="s">
        <v>59</v>
      </c>
      <c r="G1098" s="171">
        <v>27.75</v>
      </c>
      <c r="H1098" s="180">
        <f>G1098*E1098</f>
        <v>407.92500000000001</v>
      </c>
      <c r="I1098" s="181"/>
      <c r="J1098" s="180"/>
      <c r="K1098" s="180"/>
      <c r="L1098" s="172"/>
      <c r="M1098" s="181"/>
      <c r="N1098" s="182"/>
      <c r="O1098" s="171">
        <f>(H1098+N1098)/E1098</f>
        <v>27.75</v>
      </c>
      <c r="P1098" s="180">
        <f>O1098*E1098</f>
        <v>407.92500000000001</v>
      </c>
      <c r="Q1098" s="178"/>
    </row>
    <row r="1099" spans="1:17" ht="13.5" customHeight="1">
      <c r="A1099" s="5">
        <f>IF(C1099=0,"",1+MAX(A$9:A1098))</f>
        <v>521</v>
      </c>
      <c r="B1099" s="30" t="s">
        <v>56</v>
      </c>
      <c r="C1099" s="36">
        <f>ROUNDUP((C1093+C1094+C1092+C1090+C1089+C1088+C1087+C1091)/200,0)</f>
        <v>14</v>
      </c>
      <c r="D1099" s="47">
        <v>0.05</v>
      </c>
      <c r="E1099" s="2">
        <f>(1+D1099)*C1099</f>
        <v>14.700000000000001</v>
      </c>
      <c r="F1099" s="32" t="s">
        <v>57</v>
      </c>
      <c r="G1099" s="171">
        <v>9.8000000000000007</v>
      </c>
      <c r="H1099" s="180">
        <f>G1099*E1099</f>
        <v>144.06000000000003</v>
      </c>
      <c r="I1099" s="181"/>
      <c r="J1099" s="180"/>
      <c r="K1099" s="180"/>
      <c r="L1099" s="172"/>
      <c r="M1099" s="181"/>
      <c r="N1099" s="182"/>
      <c r="O1099" s="171">
        <f>(H1099+N1099)/E1099</f>
        <v>9.8000000000000007</v>
      </c>
      <c r="P1099" s="180">
        <f>O1099*E1099</f>
        <v>144.06000000000003</v>
      </c>
      <c r="Q1099" s="178"/>
    </row>
    <row r="1100" spans="1:17" ht="13.5" customHeight="1">
      <c r="A1100" s="5">
        <f>IF(C1100=0,"",1+MAX(A$9:A1099))</f>
        <v>522</v>
      </c>
      <c r="B1100" s="30" t="s">
        <v>78</v>
      </c>
      <c r="C1100" s="36">
        <f>ROUNDUP((C1093+C1094+C1090+C1089+C1088+C1087+C1092+C1091)*24/500,0)</f>
        <v>128</v>
      </c>
      <c r="D1100" s="47">
        <v>0.05</v>
      </c>
      <c r="E1100" s="2">
        <f>(1+D1100)*C1100</f>
        <v>134.4</v>
      </c>
      <c r="F1100" s="32" t="s">
        <v>79</v>
      </c>
      <c r="G1100" s="171">
        <v>4.5</v>
      </c>
      <c r="H1100" s="180">
        <f>G1100*E1100</f>
        <v>604.80000000000007</v>
      </c>
      <c r="I1100" s="181"/>
      <c r="J1100" s="180"/>
      <c r="K1100" s="180"/>
      <c r="L1100" s="172"/>
      <c r="M1100" s="181"/>
      <c r="N1100" s="182"/>
      <c r="O1100" s="171">
        <f>(H1100+N1100)/E1100</f>
        <v>4.5</v>
      </c>
      <c r="P1100" s="180">
        <f>O1100*E1100</f>
        <v>604.80000000000007</v>
      </c>
      <c r="Q1100" s="178"/>
    </row>
    <row r="1101" spans="1:17" ht="13.5" customHeight="1">
      <c r="A1101" s="5" t="str">
        <f>IF(C1101=0,"",1+MAX(A$9:A1100))</f>
        <v/>
      </c>
      <c r="B1101" s="39" t="s">
        <v>80</v>
      </c>
      <c r="C1101" s="31"/>
      <c r="D1101" s="47"/>
      <c r="E1101" s="2"/>
      <c r="F1101" s="31"/>
      <c r="G1101" s="171"/>
      <c r="H1101" s="180"/>
      <c r="I1101" s="181"/>
      <c r="J1101" s="180"/>
      <c r="K1101" s="180"/>
      <c r="L1101" s="172"/>
      <c r="M1101" s="181"/>
      <c r="N1101" s="182"/>
      <c r="O1101" s="171"/>
      <c r="P1101" s="180"/>
      <c r="Q1101" s="178"/>
    </row>
    <row r="1102" spans="1:17" ht="13.5" customHeight="1" thickBot="1">
      <c r="A1102" s="61">
        <f>IF(C1102=0,"",1+MAX(A$9:A1101))</f>
        <v>523</v>
      </c>
      <c r="B1102" s="62" t="s">
        <v>206</v>
      </c>
      <c r="C1102" s="63">
        <f>SUM(C1087:C1094)/1.33*2.3</f>
        <v>4603.8909774436088</v>
      </c>
      <c r="D1102" s="64">
        <v>0.05</v>
      </c>
      <c r="E1102" s="65">
        <f t="shared" ref="E1102" si="561">(1+D1102)*C1102</f>
        <v>4834.0855263157891</v>
      </c>
      <c r="F1102" s="66" t="s">
        <v>38</v>
      </c>
      <c r="G1102" s="175">
        <v>1.5</v>
      </c>
      <c r="H1102" s="183">
        <f t="shared" ref="H1102" si="562">G1102*E1102</f>
        <v>7251.1282894736833</v>
      </c>
      <c r="I1102" s="184">
        <v>2</v>
      </c>
      <c r="J1102" s="183" t="s">
        <v>42</v>
      </c>
      <c r="K1102" s="183">
        <v>50</v>
      </c>
      <c r="L1102" s="176">
        <v>2.5000000000000001E-2</v>
      </c>
      <c r="M1102" s="184">
        <f t="shared" ref="M1102" si="563">L1102*E1102</f>
        <v>120.85213815789473</v>
      </c>
      <c r="N1102" s="185">
        <f t="shared" ref="N1102" si="564">M1102*K1102</f>
        <v>6042.6069078947367</v>
      </c>
      <c r="O1102" s="175">
        <f t="shared" ref="O1102" si="565">(H1102+N1102)/E1102</f>
        <v>2.75</v>
      </c>
      <c r="P1102" s="183">
        <f t="shared" ref="P1102" si="566">O1102*E1102</f>
        <v>13293.73519736842</v>
      </c>
      <c r="Q1102" s="179"/>
    </row>
    <row r="1103" spans="1:17" ht="12" customHeight="1">
      <c r="A1103" s="7" t="s">
        <v>21</v>
      </c>
      <c r="B1103" s="19"/>
      <c r="C1103" s="9"/>
      <c r="D1103" s="9"/>
      <c r="E1103" s="9"/>
      <c r="F1103" s="9"/>
      <c r="G1103" s="9"/>
      <c r="H1103" s="9"/>
      <c r="I1103" s="9"/>
      <c r="J1103" s="9"/>
      <c r="K1103" s="9"/>
      <c r="L1103" s="14"/>
      <c r="M1103" s="9"/>
      <c r="N1103" s="8"/>
      <c r="O1103" s="8"/>
      <c r="P1103" s="8"/>
      <c r="Q1103" s="67">
        <f>SUM(Q9:Q1102)</f>
        <v>0</v>
      </c>
    </row>
    <row r="1104" spans="1:17" ht="12" customHeight="1" thickBot="1">
      <c r="A1104" s="10" t="s">
        <v>33</v>
      </c>
      <c r="B1104" s="68"/>
      <c r="C1104" s="69">
        <v>0.2</v>
      </c>
      <c r="D1104" s="69"/>
      <c r="E1104" s="69"/>
      <c r="F1104" s="70"/>
      <c r="G1104" s="70"/>
      <c r="H1104" s="70"/>
      <c r="I1104" s="70"/>
      <c r="J1104" s="70"/>
      <c r="K1104" s="70"/>
      <c r="L1104" s="71"/>
      <c r="M1104" s="70"/>
      <c r="N1104" s="72"/>
      <c r="O1104" s="72"/>
      <c r="P1104" s="72"/>
      <c r="Q1104" s="73">
        <f>(Q1103*C1104)</f>
        <v>0</v>
      </c>
    </row>
    <row r="1105" spans="1:17" ht="12" customHeight="1" thickBot="1">
      <c r="A1105" s="74" t="s">
        <v>22</v>
      </c>
      <c r="B1105" s="75"/>
      <c r="C1105" s="76"/>
      <c r="D1105" s="76"/>
      <c r="E1105" s="76"/>
      <c r="F1105" s="76"/>
      <c r="G1105" s="76"/>
      <c r="H1105" s="76"/>
      <c r="I1105" s="76"/>
      <c r="J1105" s="76"/>
      <c r="K1105" s="76"/>
      <c r="L1105" s="77"/>
      <c r="M1105" s="76"/>
      <c r="N1105" s="78"/>
      <c r="O1105" s="78"/>
      <c r="P1105" s="78"/>
      <c r="Q1105" s="79">
        <f>SUM(Q1103:Q1104)</f>
        <v>0</v>
      </c>
    </row>
    <row r="1106" spans="1:17" ht="13.5" customHeight="1">
      <c r="A1106" s="29" t="s">
        <v>23</v>
      </c>
      <c r="B1106" s="22"/>
      <c r="C1106" s="23"/>
      <c r="D1106" s="23"/>
      <c r="E1106" s="23"/>
      <c r="F1106" s="23"/>
      <c r="G1106" s="23"/>
      <c r="H1106" s="23"/>
      <c r="I1106" s="23"/>
      <c r="J1106" s="23"/>
      <c r="K1106" s="23"/>
      <c r="L1106" s="24"/>
      <c r="M1106" s="23"/>
      <c r="N1106" s="23"/>
      <c r="O1106" s="23"/>
      <c r="P1106" s="23"/>
      <c r="Q1106" s="80"/>
    </row>
    <row r="1107" spans="1:17" ht="13.5" customHeight="1">
      <c r="A1107" s="190" t="s">
        <v>44</v>
      </c>
      <c r="B1107" s="81"/>
      <c r="C1107" s="82"/>
      <c r="D1107" s="82"/>
      <c r="E1107" s="82"/>
      <c r="F1107" s="82"/>
      <c r="G1107" s="82"/>
      <c r="H1107" s="82"/>
      <c r="I1107" s="82"/>
      <c r="J1107" s="82"/>
      <c r="K1107" s="82"/>
      <c r="L1107" s="83"/>
      <c r="M1107" s="83"/>
      <c r="N1107" s="82"/>
      <c r="O1107" s="82"/>
      <c r="P1107" s="186"/>
      <c r="Q1107" s="84"/>
    </row>
    <row r="1108" spans="1:17" ht="13.5" customHeight="1">
      <c r="A1108" s="191" t="s">
        <v>5</v>
      </c>
      <c r="B1108" s="81"/>
      <c r="C1108" s="82"/>
      <c r="D1108" s="82"/>
      <c r="E1108" s="82"/>
      <c r="F1108" s="82"/>
      <c r="G1108" s="82"/>
      <c r="H1108" s="82"/>
      <c r="I1108" s="82"/>
      <c r="J1108" s="82"/>
      <c r="K1108" s="82"/>
      <c r="L1108" s="83"/>
      <c r="M1108" s="82"/>
      <c r="N1108" s="82"/>
      <c r="O1108" s="82"/>
      <c r="P1108" s="82"/>
      <c r="Q1108" s="84"/>
    </row>
    <row r="1109" spans="1:17" ht="13.5" customHeight="1" thickBot="1">
      <c r="A1109" s="192" t="s">
        <v>39</v>
      </c>
      <c r="B1109" s="25"/>
      <c r="C1109" s="26"/>
      <c r="D1109" s="26"/>
      <c r="E1109" s="26"/>
      <c r="F1109" s="26"/>
      <c r="G1109" s="26"/>
      <c r="H1109" s="26"/>
      <c r="I1109" s="26"/>
      <c r="J1109" s="26"/>
      <c r="K1109" s="26"/>
      <c r="L1109" s="27"/>
      <c r="M1109" s="26"/>
      <c r="N1109" s="28"/>
      <c r="O1109" s="28"/>
      <c r="P1109" s="28"/>
      <c r="Q1109" s="85"/>
    </row>
  </sheetData>
  <mergeCells count="22">
    <mergeCell ref="C1043:Q1043"/>
    <mergeCell ref="C126:Q126"/>
    <mergeCell ref="C184:Q184"/>
    <mergeCell ref="C240:Q240"/>
    <mergeCell ref="C299:Q299"/>
    <mergeCell ref="C354:Q354"/>
    <mergeCell ref="C412:Q412"/>
    <mergeCell ref="C471:Q471"/>
    <mergeCell ref="C528:Q528"/>
    <mergeCell ref="C585:Q585"/>
    <mergeCell ref="C644:Q644"/>
    <mergeCell ref="C703:Q703"/>
    <mergeCell ref="C760:Q760"/>
    <mergeCell ref="C816:Q816"/>
    <mergeCell ref="C873:Q873"/>
    <mergeCell ref="C928:Q928"/>
    <mergeCell ref="C982:Q982"/>
    <mergeCell ref="A20:Q20"/>
    <mergeCell ref="C8:Q8"/>
    <mergeCell ref="Q9:Q18"/>
    <mergeCell ref="C21:Q21"/>
    <mergeCell ref="C68:Q68"/>
  </mergeCells>
  <pageMargins left="0.7" right="0.7" top="0.75" bottom="0.75" header="0.3" footer="0.3"/>
  <pageSetup paperSize="9" scale="49" fitToHeight="0" orientation="landscape" r:id="rId1"/>
  <headerFooter>
    <oddHeader>&amp;C
&amp;G</oddHeader>
  </headerFooter>
  <rowBreaks count="17" manualBreakCount="17">
    <brk id="60" max="16" man="1"/>
    <brk id="118" max="16383" man="1"/>
    <brk id="176" max="16" man="1"/>
    <brk id="232" max="16383" man="1"/>
    <brk id="291" max="16383" man="1"/>
    <brk id="346" max="16383" man="1"/>
    <brk id="404" max="16383" man="1"/>
    <brk id="463" max="16" man="1"/>
    <brk id="577" max="16383" man="1"/>
    <brk id="636" max="16383" man="1"/>
    <brk id="695" max="16383" man="1"/>
    <brk id="752" max="16383" man="1"/>
    <brk id="808" max="16383" man="1"/>
    <brk id="865" max="16383" man="1"/>
    <brk id="920" max="16383" man="1"/>
    <brk id="974" max="16383" man="1"/>
    <brk id="1035" max="16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546FC8-03B5-463C-85D4-B858F7ED0061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Basit Bhatti</dc:creator>
  <cp:lastModifiedBy>Anna David</cp:lastModifiedBy>
  <cp:lastPrinted>2026-05-09T14:48:15Z</cp:lastPrinted>
  <dcterms:created xsi:type="dcterms:W3CDTF">2020-07-29T11:58:51Z</dcterms:created>
  <dcterms:modified xsi:type="dcterms:W3CDTF">2026-05-09T14:48:45Z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{24546FC8-03B5-463C-85D4-B858F7ED0061}</vt:lpwstr>
  </property>
</Properties>
</file>