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https://d.docs.live.net/98a17ae08ab793ce/Desktop/Mobi/Sample (Low Voltage) OK/"/>
    </mc:Choice>
  </mc:AlternateContent>
  <xr:revisionPtr revIDLastSave="108" documentId="13_ncr:1_{85E37A84-8486-4563-948A-7C1892C4E399}" xr6:coauthVersionLast="47" xr6:coauthVersionMax="47" xr10:uidLastSave="{21E8F1ED-6A78-4FFC-A140-B6A8EFB7AAFB}"/>
  <bookViews>
    <workbookView xWindow="20370" yWindow="-120" windowWidth="29040" windowHeight="15840" xr2:uid="{00000000-000D-0000-FFFF-FFFF00000000}"/>
  </bookViews>
  <sheets>
    <sheet name="PRICE BREAKDOWN" sheetId="3" r:id="rId1"/>
  </sheets>
  <definedNames>
    <definedName name="_xlnm._FilterDatabase" localSheetId="0" hidden="1">'PRICE BREAKDOWN'!$A$1:$R$173</definedName>
    <definedName name="TotalMonthlyExpenses">SUM(#REF!)</definedName>
    <definedName name="TotalMonthlyIncome">SUM(#REF!)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8" i="3" l="1"/>
  <c r="A33" i="3"/>
  <c r="M130" i="3"/>
  <c r="M90" i="3"/>
  <c r="M48" i="3"/>
  <c r="A34" i="3"/>
  <c r="A39" i="3"/>
  <c r="A51" i="3"/>
  <c r="A54" i="3"/>
  <c r="A118" i="3"/>
  <c r="A133" i="3"/>
  <c r="A140" i="3"/>
  <c r="A141" i="3"/>
  <c r="A143" i="3"/>
  <c r="A145" i="3"/>
  <c r="A148" i="3"/>
  <c r="A150" i="3"/>
  <c r="A152" i="3"/>
  <c r="A154" i="3"/>
  <c r="A159" i="3"/>
  <c r="F124" i="3"/>
  <c r="I124" i="3" s="1"/>
  <c r="F123" i="3"/>
  <c r="N123" i="3" s="1"/>
  <c r="O123" i="3" s="1"/>
  <c r="H139" i="3"/>
  <c r="F139" i="3"/>
  <c r="N139" i="3" s="1"/>
  <c r="O139" i="3" s="1"/>
  <c r="F136" i="3"/>
  <c r="F134" i="3"/>
  <c r="H137" i="3"/>
  <c r="F138" i="3"/>
  <c r="N138" i="3" s="1"/>
  <c r="O138" i="3" s="1"/>
  <c r="F117" i="3"/>
  <c r="I117" i="3" s="1"/>
  <c r="F116" i="3"/>
  <c r="N116" i="3" s="1"/>
  <c r="O116" i="3" s="1"/>
  <c r="F115" i="3"/>
  <c r="N115" i="3" s="1"/>
  <c r="O115" i="3" s="1"/>
  <c r="F114" i="3"/>
  <c r="H113" i="3"/>
  <c r="F113" i="3"/>
  <c r="N113" i="3" s="1"/>
  <c r="O113" i="3" s="1"/>
  <c r="H112" i="3"/>
  <c r="F112" i="3"/>
  <c r="N112" i="3" s="1"/>
  <c r="O112" i="3" s="1"/>
  <c r="H111" i="3"/>
  <c r="F111" i="3"/>
  <c r="N111" i="3" s="1"/>
  <c r="O111" i="3" s="1"/>
  <c r="F110" i="3"/>
  <c r="I110" i="3" s="1"/>
  <c r="F109" i="3"/>
  <c r="N109" i="3" s="1"/>
  <c r="O109" i="3" s="1"/>
  <c r="F108" i="3"/>
  <c r="N108" i="3" s="1"/>
  <c r="O108" i="3" s="1"/>
  <c r="F107" i="3"/>
  <c r="F106" i="3"/>
  <c r="I106" i="3" s="1"/>
  <c r="F105" i="3"/>
  <c r="I105" i="3" s="1"/>
  <c r="F104" i="3"/>
  <c r="N104" i="3" s="1"/>
  <c r="O104" i="3" s="1"/>
  <c r="F103" i="3"/>
  <c r="F102" i="3"/>
  <c r="I102" i="3" s="1"/>
  <c r="F101" i="3"/>
  <c r="N101" i="3" s="1"/>
  <c r="O101" i="3" s="1"/>
  <c r="F100" i="3"/>
  <c r="N100" i="3" s="1"/>
  <c r="O100" i="3" s="1"/>
  <c r="F99" i="3"/>
  <c r="N99" i="3" s="1"/>
  <c r="O99" i="3" s="1"/>
  <c r="F98" i="3"/>
  <c r="I98" i="3" s="1"/>
  <c r="H97" i="3"/>
  <c r="F97" i="3"/>
  <c r="N97" i="3" s="1"/>
  <c r="O97" i="3" s="1"/>
  <c r="F96" i="3"/>
  <c r="I96" i="3" s="1"/>
  <c r="F95" i="3"/>
  <c r="N95" i="3" s="1"/>
  <c r="O95" i="3" s="1"/>
  <c r="F94" i="3"/>
  <c r="N94" i="3" s="1"/>
  <c r="O94" i="3" s="1"/>
  <c r="F93" i="3"/>
  <c r="I93" i="3" s="1"/>
  <c r="F84" i="3"/>
  <c r="N84" i="3" s="1"/>
  <c r="O84" i="3" s="1"/>
  <c r="M83" i="3"/>
  <c r="F83" i="3"/>
  <c r="H32" i="3"/>
  <c r="F32" i="3"/>
  <c r="N32" i="3" s="1"/>
  <c r="O32" i="3" s="1"/>
  <c r="H31" i="3"/>
  <c r="F31" i="3"/>
  <c r="N31" i="3" s="1"/>
  <c r="O31" i="3" s="1"/>
  <c r="H30" i="3"/>
  <c r="F30" i="3"/>
  <c r="N30" i="3" s="1"/>
  <c r="O30" i="3" s="1"/>
  <c r="H29" i="3"/>
  <c r="F29" i="3"/>
  <c r="N29" i="3" s="1"/>
  <c r="O29" i="3" s="1"/>
  <c r="H28" i="3"/>
  <c r="F28" i="3"/>
  <c r="N28" i="3" s="1"/>
  <c r="O28" i="3" s="1"/>
  <c r="A162" i="3"/>
  <c r="A161" i="3"/>
  <c r="F160" i="3"/>
  <c r="M158" i="3"/>
  <c r="H158" i="3"/>
  <c r="F158" i="3"/>
  <c r="M157" i="3"/>
  <c r="H157" i="3"/>
  <c r="F157" i="3"/>
  <c r="M156" i="3"/>
  <c r="H156" i="3"/>
  <c r="F156" i="3"/>
  <c r="M155" i="3"/>
  <c r="H155" i="3"/>
  <c r="F155" i="3"/>
  <c r="F153" i="3"/>
  <c r="I153" i="3" s="1"/>
  <c r="F151" i="3"/>
  <c r="F149" i="3"/>
  <c r="N149" i="3" s="1"/>
  <c r="O149" i="3" s="1"/>
  <c r="F147" i="3"/>
  <c r="I147" i="3" s="1"/>
  <c r="F146" i="3"/>
  <c r="N146" i="3" s="1"/>
  <c r="O146" i="3" s="1"/>
  <c r="F144" i="3"/>
  <c r="I144" i="3" s="1"/>
  <c r="F142" i="3"/>
  <c r="I142" i="3" s="1"/>
  <c r="H136" i="3"/>
  <c r="F135" i="3"/>
  <c r="M135" i="3"/>
  <c r="H135" i="3"/>
  <c r="M134" i="3"/>
  <c r="H134" i="3"/>
  <c r="F137" i="3"/>
  <c r="N137" i="3" s="1"/>
  <c r="O137" i="3" s="1"/>
  <c r="F122" i="3"/>
  <c r="N122" i="3" s="1"/>
  <c r="O122" i="3" s="1"/>
  <c r="F121" i="3"/>
  <c r="F120" i="3"/>
  <c r="I120" i="3" s="1"/>
  <c r="F119" i="3"/>
  <c r="I119" i="3" s="1"/>
  <c r="F82" i="3"/>
  <c r="I82" i="3" s="1"/>
  <c r="F81" i="3"/>
  <c r="F80" i="3"/>
  <c r="N80" i="3" s="1"/>
  <c r="O80" i="3" s="1"/>
  <c r="F79" i="3"/>
  <c r="F78" i="3"/>
  <c r="I78" i="3" s="1"/>
  <c r="F77" i="3"/>
  <c r="I77" i="3" s="1"/>
  <c r="F76" i="3"/>
  <c r="I76" i="3" s="1"/>
  <c r="F75" i="3"/>
  <c r="F74" i="3"/>
  <c r="I74" i="3" s="1"/>
  <c r="H73" i="3"/>
  <c r="F73" i="3"/>
  <c r="N73" i="3" s="1"/>
  <c r="O73" i="3" s="1"/>
  <c r="F72" i="3"/>
  <c r="I72" i="3" s="1"/>
  <c r="F71" i="3"/>
  <c r="N71" i="3" s="1"/>
  <c r="O71" i="3" s="1"/>
  <c r="F70" i="3"/>
  <c r="F69" i="3"/>
  <c r="I69" i="3" s="1"/>
  <c r="F68" i="3"/>
  <c r="I68" i="3" s="1"/>
  <c r="F67" i="3"/>
  <c r="I67" i="3" s="1"/>
  <c r="F66" i="3"/>
  <c r="F65" i="3"/>
  <c r="I65" i="3" s="1"/>
  <c r="F64" i="3"/>
  <c r="F63" i="3"/>
  <c r="N63" i="3" s="1"/>
  <c r="O63" i="3" s="1"/>
  <c r="F62" i="3"/>
  <c r="F61" i="3"/>
  <c r="N61" i="3" s="1"/>
  <c r="O61" i="3" s="1"/>
  <c r="F60" i="3"/>
  <c r="I60" i="3" s="1"/>
  <c r="F59" i="3"/>
  <c r="N59" i="3" s="1"/>
  <c r="O59" i="3" s="1"/>
  <c r="F58" i="3"/>
  <c r="F57" i="3"/>
  <c r="I57" i="3" s="1"/>
  <c r="F56" i="3"/>
  <c r="I56" i="3" s="1"/>
  <c r="F55" i="3"/>
  <c r="N55" i="3" s="1"/>
  <c r="O55" i="3" s="1"/>
  <c r="F53" i="3"/>
  <c r="I53" i="3" s="1"/>
  <c r="F52" i="3"/>
  <c r="N52" i="3" s="1"/>
  <c r="O52" i="3" s="1"/>
  <c r="F42" i="3"/>
  <c r="I42" i="3" s="1"/>
  <c r="F41" i="3"/>
  <c r="N41" i="3" s="1"/>
  <c r="O41" i="3" s="1"/>
  <c r="F40" i="3"/>
  <c r="I40" i="3" s="1"/>
  <c r="F37" i="3"/>
  <c r="I37" i="3" s="1"/>
  <c r="F36" i="3"/>
  <c r="I36" i="3" s="1"/>
  <c r="F35" i="3"/>
  <c r="I35" i="3" s="1"/>
  <c r="F27" i="3"/>
  <c r="N27" i="3" s="1"/>
  <c r="O27" i="3" s="1"/>
  <c r="F26" i="3"/>
  <c r="N26" i="3" s="1"/>
  <c r="O26" i="3" s="1"/>
  <c r="F25" i="3"/>
  <c r="N25" i="3" s="1"/>
  <c r="O25" i="3" s="1"/>
  <c r="F24" i="3"/>
  <c r="I24" i="3" s="1"/>
  <c r="F23" i="3"/>
  <c r="I23" i="3" s="1"/>
  <c r="A22" i="3"/>
  <c r="A21" i="3"/>
  <c r="A20" i="3"/>
  <c r="R19" i="3"/>
  <c r="A19" i="3"/>
  <c r="F18" i="3"/>
  <c r="I18" i="3" s="1"/>
  <c r="F17" i="3"/>
  <c r="N17" i="3" s="1"/>
  <c r="O17" i="3" s="1"/>
  <c r="F16" i="3"/>
  <c r="I16" i="3" s="1"/>
  <c r="F15" i="3"/>
  <c r="N15" i="3" s="1"/>
  <c r="O15" i="3" s="1"/>
  <c r="F14" i="3"/>
  <c r="I14" i="3" s="1"/>
  <c r="F13" i="3"/>
  <c r="N13" i="3" s="1"/>
  <c r="O13" i="3" s="1"/>
  <c r="F12" i="3"/>
  <c r="F11" i="3"/>
  <c r="N11" i="3" s="1"/>
  <c r="O11" i="3" s="1"/>
  <c r="F10" i="3"/>
  <c r="I10" i="3" s="1"/>
  <c r="A10" i="3"/>
  <c r="F9" i="3"/>
  <c r="N9" i="3" s="1"/>
  <c r="O9" i="3" s="1"/>
  <c r="M6" i="3"/>
  <c r="N14" i="3" l="1"/>
  <c r="O14" i="3" s="1"/>
  <c r="I55" i="3"/>
  <c r="N124" i="3"/>
  <c r="O124" i="3" s="1"/>
  <c r="P124" i="3" s="1"/>
  <c r="Q124" i="3" s="1"/>
  <c r="N76" i="3"/>
  <c r="O76" i="3" s="1"/>
  <c r="P76" i="3" s="1"/>
  <c r="Q76" i="3" s="1"/>
  <c r="I123" i="3"/>
  <c r="P123" i="3" s="1"/>
  <c r="Q123" i="3" s="1"/>
  <c r="N83" i="3"/>
  <c r="O83" i="3" s="1"/>
  <c r="I28" i="3"/>
  <c r="N105" i="3"/>
  <c r="O105" i="3" s="1"/>
  <c r="P105" i="3" s="1"/>
  <c r="Q105" i="3" s="1"/>
  <c r="N110" i="3"/>
  <c r="O110" i="3" s="1"/>
  <c r="P110" i="3" s="1"/>
  <c r="Q110" i="3" s="1"/>
  <c r="N117" i="3"/>
  <c r="O117" i="3" s="1"/>
  <c r="P117" i="3" s="1"/>
  <c r="Q117" i="3" s="1"/>
  <c r="N77" i="3"/>
  <c r="O77" i="3" s="1"/>
  <c r="I80" i="3"/>
  <c r="P80" i="3" s="1"/>
  <c r="Q80" i="3" s="1"/>
  <c r="I109" i="3"/>
  <c r="P109" i="3" s="1"/>
  <c r="Q109" i="3" s="1"/>
  <c r="N10" i="3"/>
  <c r="O10" i="3" s="1"/>
  <c r="N136" i="3"/>
  <c r="O136" i="3" s="1"/>
  <c r="I156" i="3"/>
  <c r="I138" i="3"/>
  <c r="P138" i="3" s="1"/>
  <c r="Q138" i="3" s="1"/>
  <c r="I137" i="3"/>
  <c r="P137" i="3" s="1"/>
  <c r="Q137" i="3" s="1"/>
  <c r="I139" i="3"/>
  <c r="P139" i="3" s="1"/>
  <c r="Q139" i="3" s="1"/>
  <c r="N18" i="3"/>
  <c r="O18" i="3" s="1"/>
  <c r="P18" i="3" s="1"/>
  <c r="I41" i="3"/>
  <c r="P41" i="3" s="1"/>
  <c r="Q41" i="3" s="1"/>
  <c r="N60" i="3"/>
  <c r="O60" i="3" s="1"/>
  <c r="P60" i="3" s="1"/>
  <c r="Q60" i="3" s="1"/>
  <c r="I136" i="3"/>
  <c r="I84" i="3"/>
  <c r="P84" i="3" s="1"/>
  <c r="Q84" i="3" s="1"/>
  <c r="I94" i="3"/>
  <c r="P94" i="3" s="1"/>
  <c r="Q94" i="3" s="1"/>
  <c r="I116" i="3"/>
  <c r="P116" i="3" s="1"/>
  <c r="Q116" i="3" s="1"/>
  <c r="N119" i="3"/>
  <c r="O119" i="3" s="1"/>
  <c r="P119" i="3" s="1"/>
  <c r="Q119" i="3" s="1"/>
  <c r="I122" i="3"/>
  <c r="P122" i="3" s="1"/>
  <c r="Q122" i="3" s="1"/>
  <c r="N134" i="3"/>
  <c r="O134" i="3" s="1"/>
  <c r="I135" i="3"/>
  <c r="I155" i="3"/>
  <c r="N157" i="3"/>
  <c r="O157" i="3" s="1"/>
  <c r="I32" i="3"/>
  <c r="P32" i="3" s="1"/>
  <c r="Q32" i="3" s="1"/>
  <c r="N96" i="3"/>
  <c r="O96" i="3" s="1"/>
  <c r="P96" i="3" s="1"/>
  <c r="Q96" i="3" s="1"/>
  <c r="N98" i="3"/>
  <c r="O98" i="3" s="1"/>
  <c r="P98" i="3" s="1"/>
  <c r="Q98" i="3" s="1"/>
  <c r="I101" i="3"/>
  <c r="P101" i="3" s="1"/>
  <c r="Q101" i="3" s="1"/>
  <c r="N102" i="3"/>
  <c r="O102" i="3" s="1"/>
  <c r="I112" i="3"/>
  <c r="P112" i="3" s="1"/>
  <c r="Q112" i="3" s="1"/>
  <c r="I83" i="3"/>
  <c r="N53" i="3"/>
  <c r="O53" i="3" s="1"/>
  <c r="P53" i="3" s="1"/>
  <c r="Q53" i="3" s="1"/>
  <c r="N135" i="3"/>
  <c r="O135" i="3" s="1"/>
  <c r="N155" i="3"/>
  <c r="O155" i="3" s="1"/>
  <c r="N156" i="3"/>
  <c r="O156" i="3" s="1"/>
  <c r="N158" i="3"/>
  <c r="O158" i="3" s="1"/>
  <c r="N106" i="3"/>
  <c r="O106" i="3" s="1"/>
  <c r="P106" i="3" s="1"/>
  <c r="Q106" i="3" s="1"/>
  <c r="I81" i="3"/>
  <c r="N81" i="3"/>
  <c r="O81" i="3" s="1"/>
  <c r="I12" i="3"/>
  <c r="N12" i="3"/>
  <c r="O12" i="3" s="1"/>
  <c r="N23" i="3"/>
  <c r="O23" i="3" s="1"/>
  <c r="P23" i="3" s="1"/>
  <c r="Q23" i="3" s="1"/>
  <c r="N68" i="3"/>
  <c r="O68" i="3" s="1"/>
  <c r="P68" i="3" s="1"/>
  <c r="Q68" i="3" s="1"/>
  <c r="I71" i="3"/>
  <c r="P71" i="3" s="1"/>
  <c r="Q71" i="3" s="1"/>
  <c r="N147" i="3"/>
  <c r="O147" i="3" s="1"/>
  <c r="P147" i="3" s="1"/>
  <c r="Q147" i="3" s="1"/>
  <c r="I149" i="3"/>
  <c r="P149" i="3" s="1"/>
  <c r="Q149" i="3" s="1"/>
  <c r="I30" i="3"/>
  <c r="P30" i="3" s="1"/>
  <c r="Q30" i="3" s="1"/>
  <c r="I95" i="3"/>
  <c r="P95" i="3" s="1"/>
  <c r="Q95" i="3" s="1"/>
  <c r="I99" i="3"/>
  <c r="P99" i="3" s="1"/>
  <c r="Q99" i="3" s="1"/>
  <c r="I113" i="3"/>
  <c r="P113" i="3" s="1"/>
  <c r="Q113" i="3" s="1"/>
  <c r="N114" i="3"/>
  <c r="O114" i="3" s="1"/>
  <c r="I114" i="3"/>
  <c r="I115" i="3"/>
  <c r="P115" i="3" s="1"/>
  <c r="Q115" i="3" s="1"/>
  <c r="N37" i="3"/>
  <c r="O37" i="3" s="1"/>
  <c r="P37" i="3" s="1"/>
  <c r="Q37" i="3" s="1"/>
  <c r="N42" i="3"/>
  <c r="O42" i="3" s="1"/>
  <c r="P42" i="3" s="1"/>
  <c r="Q42" i="3" s="1"/>
  <c r="I52" i="3"/>
  <c r="P52" i="3" s="1"/>
  <c r="Q52" i="3" s="1"/>
  <c r="I63" i="3"/>
  <c r="P63" i="3" s="1"/>
  <c r="Q63" i="3" s="1"/>
  <c r="I158" i="3"/>
  <c r="I160" i="3"/>
  <c r="N160" i="3"/>
  <c r="O160" i="3" s="1"/>
  <c r="I97" i="3"/>
  <c r="P97" i="3" s="1"/>
  <c r="Q97" i="3" s="1"/>
  <c r="I100" i="3"/>
  <c r="P100" i="3" s="1"/>
  <c r="Q100" i="3" s="1"/>
  <c r="P102" i="3"/>
  <c r="Q102" i="3" s="1"/>
  <c r="N103" i="3"/>
  <c r="O103" i="3" s="1"/>
  <c r="I103" i="3"/>
  <c r="I104" i="3"/>
  <c r="P104" i="3" s="1"/>
  <c r="Q104" i="3" s="1"/>
  <c r="N107" i="3"/>
  <c r="O107" i="3" s="1"/>
  <c r="I107" i="3"/>
  <c r="I108" i="3"/>
  <c r="P108" i="3" s="1"/>
  <c r="Q108" i="3" s="1"/>
  <c r="N16" i="3"/>
  <c r="O16" i="3" s="1"/>
  <c r="P16" i="3" s="1"/>
  <c r="N24" i="3"/>
  <c r="O24" i="3" s="1"/>
  <c r="P24" i="3" s="1"/>
  <c r="Q24" i="3" s="1"/>
  <c r="I27" i="3"/>
  <c r="P27" i="3" s="1"/>
  <c r="Q27" i="3" s="1"/>
  <c r="N35" i="3"/>
  <c r="O35" i="3" s="1"/>
  <c r="P35" i="3" s="1"/>
  <c r="Q35" i="3" s="1"/>
  <c r="N56" i="3"/>
  <c r="O56" i="3" s="1"/>
  <c r="P56" i="3" s="1"/>
  <c r="Q56" i="3" s="1"/>
  <c r="I59" i="3"/>
  <c r="P59" i="3" s="1"/>
  <c r="Q59" i="3" s="1"/>
  <c r="I61" i="3"/>
  <c r="P61" i="3" s="1"/>
  <c r="Q61" i="3" s="1"/>
  <c r="I64" i="3"/>
  <c r="N64" i="3"/>
  <c r="O64" i="3" s="1"/>
  <c r="N67" i="3"/>
  <c r="O67" i="3" s="1"/>
  <c r="P67" i="3" s="1"/>
  <c r="Q67" i="3" s="1"/>
  <c r="N72" i="3"/>
  <c r="O72" i="3" s="1"/>
  <c r="P72" i="3" s="1"/>
  <c r="Q72" i="3" s="1"/>
  <c r="N144" i="3"/>
  <c r="O144" i="3" s="1"/>
  <c r="P144" i="3" s="1"/>
  <c r="Q144" i="3" s="1"/>
  <c r="I146" i="3"/>
  <c r="P146" i="3" s="1"/>
  <c r="Q146" i="3" s="1"/>
  <c r="P28" i="3"/>
  <c r="Q28" i="3" s="1"/>
  <c r="I31" i="3"/>
  <c r="P31" i="3" s="1"/>
  <c r="Q31" i="3" s="1"/>
  <c r="N93" i="3"/>
  <c r="O93" i="3" s="1"/>
  <c r="P93" i="3" s="1"/>
  <c r="Q93" i="3" s="1"/>
  <c r="I111" i="3"/>
  <c r="P111" i="3" s="1"/>
  <c r="Q111" i="3" s="1"/>
  <c r="I73" i="3"/>
  <c r="P73" i="3" s="1"/>
  <c r="Q73" i="3" s="1"/>
  <c r="P77" i="3"/>
  <c r="Q77" i="3" s="1"/>
  <c r="I157" i="3"/>
  <c r="I29" i="3"/>
  <c r="P29" i="3" s="1"/>
  <c r="Q29" i="3" s="1"/>
  <c r="P10" i="3"/>
  <c r="P14" i="3"/>
  <c r="N58" i="3"/>
  <c r="O58" i="3" s="1"/>
  <c r="I58" i="3"/>
  <c r="N151" i="3"/>
  <c r="O151" i="3" s="1"/>
  <c r="I151" i="3"/>
  <c r="I11" i="3"/>
  <c r="P11" i="3" s="1"/>
  <c r="N70" i="3"/>
  <c r="O70" i="3" s="1"/>
  <c r="I70" i="3"/>
  <c r="I15" i="3"/>
  <c r="P15" i="3" s="1"/>
  <c r="I17" i="3"/>
  <c r="P17" i="3" s="1"/>
  <c r="I26" i="3"/>
  <c r="P26" i="3" s="1"/>
  <c r="Q26" i="3" s="1"/>
  <c r="P55" i="3"/>
  <c r="Q55" i="3" s="1"/>
  <c r="N66" i="3"/>
  <c r="O66" i="3" s="1"/>
  <c r="I66" i="3"/>
  <c r="I25" i="3"/>
  <c r="P25" i="3" s="1"/>
  <c r="Q25" i="3" s="1"/>
  <c r="N121" i="3"/>
  <c r="O121" i="3" s="1"/>
  <c r="I121" i="3"/>
  <c r="I9" i="3"/>
  <c r="I13" i="3"/>
  <c r="P13" i="3" s="1"/>
  <c r="I134" i="3"/>
  <c r="P134" i="3" s="1"/>
  <c r="Q134" i="3" s="1"/>
  <c r="N40" i="3"/>
  <c r="O40" i="3" s="1"/>
  <c r="P40" i="3" s="1"/>
  <c r="Q40" i="3" s="1"/>
  <c r="N79" i="3"/>
  <c r="O79" i="3" s="1"/>
  <c r="I79" i="3"/>
  <c r="A11" i="3"/>
  <c r="N36" i="3"/>
  <c r="O36" i="3" s="1"/>
  <c r="P36" i="3" s="1"/>
  <c r="Q36" i="3" s="1"/>
  <c r="N62" i="3"/>
  <c r="O62" i="3" s="1"/>
  <c r="I62" i="3"/>
  <c r="N75" i="3"/>
  <c r="O75" i="3" s="1"/>
  <c r="I75" i="3"/>
  <c r="N57" i="3"/>
  <c r="O57" i="3" s="1"/>
  <c r="P57" i="3" s="1"/>
  <c r="Q57" i="3" s="1"/>
  <c r="N65" i="3"/>
  <c r="O65" i="3" s="1"/>
  <c r="P65" i="3" s="1"/>
  <c r="Q65" i="3" s="1"/>
  <c r="N69" i="3"/>
  <c r="O69" i="3" s="1"/>
  <c r="P69" i="3" s="1"/>
  <c r="Q69" i="3" s="1"/>
  <c r="N74" i="3"/>
  <c r="O74" i="3" s="1"/>
  <c r="P74" i="3" s="1"/>
  <c r="Q74" i="3" s="1"/>
  <c r="N78" i="3"/>
  <c r="O78" i="3" s="1"/>
  <c r="P78" i="3" s="1"/>
  <c r="Q78" i="3" s="1"/>
  <c r="N82" i="3"/>
  <c r="O82" i="3" s="1"/>
  <c r="P82" i="3" s="1"/>
  <c r="Q82" i="3" s="1"/>
  <c r="N120" i="3"/>
  <c r="O120" i="3" s="1"/>
  <c r="P120" i="3" s="1"/>
  <c r="Q120" i="3" s="1"/>
  <c r="N142" i="3"/>
  <c r="O142" i="3" s="1"/>
  <c r="P142" i="3" s="1"/>
  <c r="Q142" i="3" s="1"/>
  <c r="N153" i="3"/>
  <c r="O153" i="3" s="1"/>
  <c r="P153" i="3" s="1"/>
  <c r="Q153" i="3" s="1"/>
  <c r="P157" i="3" l="1"/>
  <c r="Q157" i="3" s="1"/>
  <c r="P158" i="3"/>
  <c r="Q158" i="3" s="1"/>
  <c r="P83" i="3"/>
  <c r="Q83" i="3" s="1"/>
  <c r="P136" i="3"/>
  <c r="Q136" i="3" s="1"/>
  <c r="P156" i="3"/>
  <c r="Q156" i="3" s="1"/>
  <c r="P114" i="3"/>
  <c r="Q114" i="3" s="1"/>
  <c r="P75" i="3"/>
  <c r="Q75" i="3" s="1"/>
  <c r="P79" i="3"/>
  <c r="Q79" i="3" s="1"/>
  <c r="P107" i="3"/>
  <c r="Q107" i="3" s="1"/>
  <c r="P103" i="3"/>
  <c r="Q103" i="3" s="1"/>
  <c r="P155" i="3"/>
  <c r="Q155" i="3" s="1"/>
  <c r="A12" i="3"/>
  <c r="P135" i="3"/>
  <c r="Q135" i="3" s="1"/>
  <c r="P160" i="3"/>
  <c r="Q160" i="3" s="1"/>
  <c r="O19" i="3"/>
  <c r="P64" i="3"/>
  <c r="Q64" i="3" s="1"/>
  <c r="P12" i="3"/>
  <c r="P81" i="3"/>
  <c r="Q81" i="3" s="1"/>
  <c r="I19" i="3"/>
  <c r="P9" i="3"/>
  <c r="O162" i="3"/>
  <c r="I162" i="3"/>
  <c r="P62" i="3"/>
  <c r="Q62" i="3" s="1"/>
  <c r="P121" i="3"/>
  <c r="Q121" i="3" s="1"/>
  <c r="P66" i="3"/>
  <c r="Q66" i="3" s="1"/>
  <c r="P58" i="3"/>
  <c r="Q58" i="3" s="1"/>
  <c r="P70" i="3"/>
  <c r="Q70" i="3" s="1"/>
  <c r="P151" i="3"/>
  <c r="Q151" i="3" s="1"/>
  <c r="R162" i="3" l="1"/>
  <c r="R164" i="3" s="1"/>
  <c r="A13" i="3"/>
  <c r="R165" i="3"/>
  <c r="A14" i="3" l="1"/>
  <c r="A15" i="3" s="1"/>
  <c r="A16" i="3" s="1"/>
  <c r="R168" i="3"/>
  <c r="R166" i="3"/>
  <c r="R167" i="3"/>
  <c r="R169" i="3" l="1"/>
  <c r="A17" i="3"/>
  <c r="A18" i="3" l="1"/>
  <c r="A23" i="3" l="1"/>
  <c r="A24" i="3" s="1"/>
  <c r="A25" i="3" s="1"/>
  <c r="A26" i="3" s="1"/>
  <c r="A27" i="3" s="1"/>
  <c r="A28" i="3" l="1"/>
  <c r="A29" i="3" s="1"/>
  <c r="A30" i="3" s="1"/>
  <c r="A31" i="3" l="1"/>
  <c r="A32" i="3" s="1"/>
  <c r="A35" i="3" s="1"/>
  <c r="A36" i="3" l="1"/>
  <c r="A37" i="3" s="1"/>
  <c r="A40" i="3" l="1"/>
  <c r="A41" i="3" s="1"/>
  <c r="A42" i="3" s="1"/>
  <c r="A52" i="3" s="1"/>
  <c r="A53"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9" i="3" s="1"/>
  <c r="A120" i="3" s="1"/>
  <c r="A121" i="3" s="1"/>
  <c r="A122" i="3" s="1"/>
  <c r="A123" i="3" s="1"/>
  <c r="A124" i="3" s="1"/>
  <c r="A134" i="3" s="1"/>
  <c r="A135" i="3" s="1"/>
  <c r="A136" i="3" s="1"/>
  <c r="A137" i="3" s="1"/>
  <c r="A138" i="3" s="1"/>
  <c r="A139" i="3" s="1"/>
  <c r="A142" i="3" s="1"/>
  <c r="A144" i="3" s="1"/>
  <c r="A146" i="3" s="1"/>
  <c r="A147" i="3" s="1"/>
  <c r="A149" i="3" s="1"/>
  <c r="A151" i="3" s="1"/>
  <c r="A153" i="3" s="1"/>
  <c r="A155" i="3" s="1"/>
  <c r="A156" i="3" s="1"/>
  <c r="A157" i="3" s="1"/>
  <c r="A158" i="3" s="1"/>
  <c r="A160" i="3" s="1"/>
</calcChain>
</file>

<file path=xl/sharedStrings.xml><?xml version="1.0" encoding="utf-8"?>
<sst xmlns="http://schemas.openxmlformats.org/spreadsheetml/2006/main" count="474" uniqueCount="173">
  <si>
    <t>PROJECT ID: City Of Port ST. Lucie Public Works Building</t>
  </si>
  <si>
    <t>ADDRESS: 1501 SW Cameo BLVD . Port St. Lucie , FL 34953</t>
  </si>
  <si>
    <t>WEBSITE:</t>
  </si>
  <si>
    <t>www.msbestimating.com</t>
  </si>
  <si>
    <t>E-MAIL ADDRESS:</t>
  </si>
  <si>
    <t>estimate@msbestimating.com</t>
  </si>
  <si>
    <t>SCOPE: Low Voltage</t>
  </si>
  <si>
    <t>PHONE NUMBER:</t>
  </si>
  <si>
    <t xml:space="preserve">   Date:</t>
  </si>
  <si>
    <t>ITEM #</t>
  </si>
  <si>
    <t>DWG REF./
CSI SEC.</t>
  </si>
  <si>
    <t>DESCRIPTION</t>
  </si>
  <si>
    <t>QUANTITY</t>
  </si>
  <si>
    <t>WASTAGE</t>
  </si>
  <si>
    <t>QTY W/WASTAGE</t>
  </si>
  <si>
    <t>UNIT</t>
  </si>
  <si>
    <t>MAT COST</t>
  </si>
  <si>
    <t>TOTAL MAT COST</t>
  </si>
  <si>
    <t>NO. OF LABORS</t>
  </si>
  <si>
    <t>TYPE OF LABOR</t>
  </si>
  <si>
    <t>PER HOUR LABOR WAGE</t>
  </si>
  <si>
    <t>LABOR FACTOR</t>
  </si>
  <si>
    <t>TOTAL LABOR HOURS</t>
  </si>
  <si>
    <t>TOTAL LABOR COST</t>
  </si>
  <si>
    <t>UNIT COST</t>
  </si>
  <si>
    <t>TOTAL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</si>
  <si>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</si>
  <si>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</si>
  <si>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</si>
  <si>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</si>
  <si>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</si>
  <si>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</si>
  <si>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</si>
  <si>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</si>
  <si>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</si>
  <si>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</si>
  <si>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</si>
  <si>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</si>
  <si>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</si>
  <si>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</si>
  <si>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</si>
  <si>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</si>
  <si>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</si>
  <si>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</si>
  <si>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DIVISION 27-COMMUNICATION</t>
  </si>
  <si>
    <t>Camera</t>
  </si>
  <si>
    <t>LV-101 TO
LV-402</t>
  </si>
  <si>
    <t>18: 180 Degree Axis Camera</t>
  </si>
  <si>
    <t>EA</t>
  </si>
  <si>
    <t>COMM</t>
  </si>
  <si>
    <t>360: 360 Degree Axis Camera</t>
  </si>
  <si>
    <t>Exterior Weatherproof Rated Axis Camera</t>
  </si>
  <si>
    <t>Wall Mounted IP Axis Camera</t>
  </si>
  <si>
    <t>Weatherproof Rated 360 Degree Axis Camera</t>
  </si>
  <si>
    <t>Card Reader</t>
  </si>
  <si>
    <r>
      <rPr>
        <b/>
        <sz val="12"/>
        <color theme="1"/>
        <rFont val="Calibri"/>
        <family val="2"/>
        <scheme val="minor"/>
      </rPr>
      <t>CR B</t>
    </r>
    <r>
      <rPr>
        <sz val="12"/>
        <color theme="1"/>
        <rFont val="Calibri"/>
        <family val="2"/>
        <scheme val="minor"/>
      </rPr>
      <t>: Card Reader W/ Biometric Finger Reader</t>
    </r>
  </si>
  <si>
    <r>
      <rPr>
        <b/>
        <sz val="12"/>
        <color theme="1"/>
        <rFont val="Calibri"/>
        <family val="2"/>
        <scheme val="minor"/>
      </rPr>
      <t>CR P:</t>
    </r>
    <r>
      <rPr>
        <sz val="12"/>
        <color theme="1"/>
        <rFont val="Calibri"/>
        <family val="2"/>
        <scheme val="minor"/>
      </rPr>
      <t xml:space="preserve"> Card Reader W/ Pin Pad</t>
    </r>
  </si>
  <si>
    <r>
      <rPr>
        <b/>
        <sz val="12"/>
        <color theme="1"/>
        <rFont val="Calibri"/>
        <family val="2"/>
        <scheme val="minor"/>
      </rPr>
      <t>CR:</t>
    </r>
    <r>
      <rPr>
        <sz val="12"/>
        <color theme="1"/>
        <rFont val="Calibri"/>
        <family val="2"/>
        <scheme val="minor"/>
      </rPr>
      <t xml:space="preserve"> Card Reader</t>
    </r>
  </si>
  <si>
    <t>Station</t>
  </si>
  <si>
    <r>
      <rPr>
        <b/>
        <sz val="12"/>
        <color theme="1"/>
        <rFont val="Calibri"/>
        <family val="2"/>
        <scheme val="minor"/>
      </rPr>
      <t>IC M:</t>
    </r>
    <r>
      <rPr>
        <sz val="12"/>
        <color theme="1"/>
        <rFont val="Calibri"/>
        <family val="2"/>
        <scheme val="minor"/>
      </rPr>
      <t xml:space="preserve"> Master Intercom Station</t>
    </r>
  </si>
  <si>
    <r>
      <rPr>
        <b/>
        <sz val="12"/>
        <color theme="1"/>
        <rFont val="Calibri"/>
        <family val="2"/>
        <scheme val="minor"/>
      </rPr>
      <t>IC S:</t>
    </r>
    <r>
      <rPr>
        <sz val="12"/>
        <color theme="1"/>
        <rFont val="Calibri"/>
        <family val="2"/>
        <scheme val="minor"/>
      </rPr>
      <t xml:space="preserve"> Intercom Substation</t>
    </r>
  </si>
  <si>
    <r>
      <rPr>
        <b/>
        <sz val="12"/>
        <color theme="1"/>
        <rFont val="Calibri"/>
        <family val="2"/>
        <scheme val="minor"/>
      </rPr>
      <t>IC V:</t>
    </r>
    <r>
      <rPr>
        <sz val="12"/>
        <color theme="1"/>
        <rFont val="Calibri"/>
        <family val="2"/>
        <scheme val="minor"/>
      </rPr>
      <t xml:space="preserve"> Video Intercom Station Wall Mounted</t>
    </r>
  </si>
  <si>
    <t>Panel</t>
  </si>
  <si>
    <t xml:space="preserve">Access Control Panel </t>
  </si>
  <si>
    <t>BMS System Control Panel</t>
  </si>
  <si>
    <t>Low Voltage Items</t>
  </si>
  <si>
    <t>DR: Door Release</t>
  </si>
  <si>
    <t>Ground Bar</t>
  </si>
  <si>
    <r>
      <rPr>
        <b/>
        <sz val="12"/>
        <color theme="1"/>
        <rFont val="Calibri"/>
        <family val="2"/>
        <scheme val="minor"/>
      </rPr>
      <t>L:</t>
    </r>
    <r>
      <rPr>
        <sz val="12"/>
        <color theme="1"/>
        <rFont val="Calibri"/>
        <family val="2"/>
        <scheme val="minor"/>
      </rPr>
      <t xml:space="preserve"> Remote Lockdown Button/Switch</t>
    </r>
  </si>
  <si>
    <t>Access Control Head End For Elevator Cab</t>
  </si>
  <si>
    <t>WAP: 2 Port Data - Wireless Access Point - Cisco Meraki # CW9178I.</t>
  </si>
  <si>
    <t xml:space="preserve">Access Control Headend </t>
  </si>
  <si>
    <t>24"Wx4"H Ladder Tray MTD</t>
  </si>
  <si>
    <t>LF</t>
  </si>
  <si>
    <t>89"H X 22"W 2 Post Equipment Rack</t>
  </si>
  <si>
    <t>1- 48-Port Network Switch Similar To Unifi USW-PRO-48-POE.</t>
  </si>
  <si>
    <t>2- 48-Port Patch Panel Similar To Belen AX103121.</t>
  </si>
  <si>
    <t>3- Vertical PDU Similar To Trip Lite PDUMV30.</t>
  </si>
  <si>
    <t>4- 2-RU Horizontal Cabel Manager Similar To Belden BHH192UR.</t>
  </si>
  <si>
    <t>5- Network Video Recorder Similar To Husky IVO 1000.</t>
  </si>
  <si>
    <t>7- Network Manager Similar To Unifi UDM-PRO.</t>
  </si>
  <si>
    <t>8- 6" Vertical Cabel Manager.</t>
  </si>
  <si>
    <t>89"HX48"W 4 Post Wide Equipment Rack</t>
  </si>
  <si>
    <t>89"hx22"W 4 Post Standard Equipment Rack.</t>
  </si>
  <si>
    <t>4" Conduits For Data Center Fiber Connection</t>
  </si>
  <si>
    <t>4"x4"x2-1/8" Single Gang Electrical Box w/ Mud Ring For Car Reader</t>
  </si>
  <si>
    <t>4"x4"x2-1/8" Junction Box</t>
  </si>
  <si>
    <t>Magnetic Door Contact</t>
  </si>
  <si>
    <t>Access Control Head End</t>
  </si>
  <si>
    <t>FA- Relay: Fire Alarm Relay  For Door  Lock Override.</t>
  </si>
  <si>
    <r>
      <rPr>
        <b/>
        <sz val="12"/>
        <color theme="1"/>
        <rFont val="Calibri"/>
        <family val="2"/>
        <scheme val="minor"/>
      </rPr>
      <t>JB:</t>
    </r>
    <r>
      <rPr>
        <sz val="12"/>
        <color theme="1"/>
        <rFont val="Calibri"/>
        <family val="2"/>
        <scheme val="minor"/>
      </rPr>
      <t xml:space="preserve"> Junction Box</t>
    </r>
  </si>
  <si>
    <r>
      <rPr>
        <b/>
        <sz val="12"/>
        <color theme="1"/>
        <rFont val="Calibri"/>
        <family val="2"/>
        <scheme val="minor"/>
      </rPr>
      <t>RTE:</t>
    </r>
    <r>
      <rPr>
        <sz val="12"/>
        <color theme="1"/>
        <rFont val="Calibri"/>
        <family val="2"/>
        <scheme val="minor"/>
      </rPr>
      <t xml:space="preserve"> Request To Exit</t>
    </r>
  </si>
  <si>
    <r>
      <rPr>
        <b/>
        <sz val="12"/>
        <color theme="1"/>
        <rFont val="Calibri"/>
        <family val="2"/>
        <scheme val="minor"/>
      </rPr>
      <t>EL:</t>
    </r>
    <r>
      <rPr>
        <sz val="12"/>
        <color theme="1"/>
        <rFont val="Calibri"/>
        <family val="2"/>
        <scheme val="minor"/>
      </rPr>
      <t xml:space="preserve"> Electric Lock</t>
    </r>
  </si>
  <si>
    <r>
      <rPr>
        <b/>
        <sz val="12"/>
        <color theme="1"/>
        <rFont val="Calibri"/>
        <family val="2"/>
        <scheme val="minor"/>
      </rPr>
      <t>DC:</t>
    </r>
    <r>
      <rPr>
        <sz val="12"/>
        <color theme="1"/>
        <rFont val="Calibri"/>
        <family val="2"/>
        <scheme val="minor"/>
      </rPr>
      <t xml:space="preserve"> Door Controller</t>
    </r>
  </si>
  <si>
    <r>
      <rPr>
        <b/>
        <sz val="12"/>
        <color theme="1"/>
        <rFont val="Calibri"/>
        <family val="2"/>
        <scheme val="minor"/>
      </rPr>
      <t>Door-PS:</t>
    </r>
    <r>
      <rPr>
        <sz val="12"/>
        <color theme="1"/>
        <rFont val="Calibri"/>
        <family val="2"/>
        <scheme val="minor"/>
      </rPr>
      <t xml:space="preserve"> Door Lock Power Supply.</t>
    </r>
  </si>
  <si>
    <t>Outlet Items</t>
  </si>
  <si>
    <t>2 Port Multiuse Data/Voice Floor Outlet.</t>
  </si>
  <si>
    <t>2 Port Multiuse Data/Voice Outlet.</t>
  </si>
  <si>
    <t>4 Port Multiuse Data/Voice Floor Outlet</t>
  </si>
  <si>
    <t>TV: Single Gang Wall Mounted TV Outlet</t>
  </si>
  <si>
    <t>Wiring &amp; Conduits</t>
  </si>
  <si>
    <t>22/6C Cable With 3/4" Dia Conduit</t>
  </si>
  <si>
    <t>Site</t>
  </si>
  <si>
    <t>LV-100</t>
  </si>
  <si>
    <t xml:space="preserve">SWITCH </t>
  </si>
  <si>
    <t>12 Port Network Switch Within Nema 3R Weatherproof Enclosure</t>
  </si>
  <si>
    <t>RECEPTACLE</t>
  </si>
  <si>
    <t>WEATHERPROOF 120V RECEPTACLE</t>
  </si>
  <si>
    <t xml:space="preserve">Camera </t>
  </si>
  <si>
    <t xml:space="preserve">Ceiling Mounted Axis Camera </t>
  </si>
  <si>
    <t xml:space="preserve">Water Proof Ceiling Mounted Axis Camera </t>
  </si>
  <si>
    <t>Card</t>
  </si>
  <si>
    <t>CR:Card Reader</t>
  </si>
  <si>
    <t>Intercom</t>
  </si>
  <si>
    <t>IC: Intercom Station With Integral Door Release Push Button</t>
  </si>
  <si>
    <t xml:space="preserve">CONNECTION </t>
  </si>
  <si>
    <t>CONNECTION TO BMS SYSTEM PANEL.</t>
  </si>
  <si>
    <t>Conduit</t>
  </si>
  <si>
    <t xml:space="preserve"> Below Grade 2" Sch 40 PVC 
Conduit With Pull String For 12 Strand Os2 Fiber</t>
  </si>
  <si>
    <t>(2) Below Grade 2" Sch 40 PVC 
Conduit With Pull String For Incoming Fiber Connection.</t>
  </si>
  <si>
    <t>(4)  Below Grade 4" Sch 40 
Pvc Conduits With Pull String For Incoming Telecom Service.</t>
  </si>
  <si>
    <t>Below Grade 2" Sch 40 PVC
 Conduit With Pull String For Fiber Connection To</t>
  </si>
  <si>
    <t xml:space="preserve">Outlet </t>
  </si>
  <si>
    <t xml:space="preserve">2 Port Multiuse Data/Voice Outlet </t>
  </si>
  <si>
    <t>SUBTOTAL</t>
  </si>
  <si>
    <t>TAX</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</si>
  <si>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</si>
  <si>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</si>
  <si>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</si>
  <si>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</si>
  <si>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</si>
  <si>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</si>
  <si>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</si>
  <si>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</si>
  <si>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Camera Multihead 4X 5MP Corner Mounted  W/ 1 Gang Box</t>
  </si>
  <si>
    <t>Camera Multihead 4X 5MP Pole Mounted  W/ 1 Gang Box</t>
  </si>
  <si>
    <t>Camera Multihead 4X 5MP Wall Mounted  W/ 1 Gang Box</t>
  </si>
  <si>
    <t>CR: Card Reader  W/ 1 Gang Box</t>
  </si>
  <si>
    <t>D12: Camera Mini-Dome Ceiling Mounted, Wall Mounted W/ 1 Gang Box</t>
  </si>
  <si>
    <t xml:space="preserve">12"x4" Cable Tray </t>
  </si>
  <si>
    <t xml:space="preserve">Ceiling Mounted Tv Bracket </t>
  </si>
  <si>
    <t xml:space="preserve">Vertical Cable Manager </t>
  </si>
  <si>
    <t>12" Vetrical Cable Manager</t>
  </si>
  <si>
    <t xml:space="preserve">2'-0"x3'-0" AV Rack </t>
  </si>
  <si>
    <t>2'-0"x3'-0" ICT Rack</t>
  </si>
  <si>
    <t>4" Vetrical Cable Manager</t>
  </si>
  <si>
    <t>6" Vetrical Cable Manager</t>
  </si>
  <si>
    <t>AV Base Mounted Rack (42U 24"Wx30"D)</t>
  </si>
  <si>
    <t>AV Rack</t>
  </si>
  <si>
    <t>AVKP: AV Keypad Wall Mounted</t>
  </si>
  <si>
    <t>AVTP: Av Touch Pad Wall Mounted</t>
  </si>
  <si>
    <t>DISP: Display</t>
  </si>
  <si>
    <t xml:space="preserve">Ess Wall Mounted Cabinet (24"Hx20"Wx7"D) </t>
  </si>
  <si>
    <t>Ess Wall Mounted Cabinet (36"Hx30"Wx7"D)</t>
  </si>
  <si>
    <t xml:space="preserve">ICT Rack </t>
  </si>
  <si>
    <t>ICT Wall Mounted Cabinet (6U 24"Wx24"D)</t>
  </si>
  <si>
    <t xml:space="preserve">ICT Wall Mounted Cabinet (6U 24"Wx30"D) </t>
  </si>
  <si>
    <t xml:space="preserve">Speaker </t>
  </si>
  <si>
    <t>SPK1: Wall Mounted Av Speaker W/ 2 Gang Junction Box</t>
  </si>
  <si>
    <t>SPK2: Wall Mounted Array Speaker W Bracket W/ 2 Gang Junction Box</t>
  </si>
  <si>
    <t>SPK3 : Ceiling Mounted Av Speaker W/ 2 Gang Junction Box</t>
  </si>
  <si>
    <t>SPL1 : Landscape Av Speaker Outdoor, On-Ground</t>
  </si>
  <si>
    <t>SUB : Subwoofer Ceiling Mount, Pendant w/ 2 Gang Junction Box</t>
  </si>
  <si>
    <t>WAP: Wirless Access Point, Outdoor, Bollard</t>
  </si>
  <si>
    <t>WAP: Wirless Access Point, Outdoor, Wall Mounted</t>
  </si>
  <si>
    <t>Cat 6A Cabel W/ Conduit</t>
  </si>
  <si>
    <t>1 Pair UTP Speaker Cabel</t>
  </si>
  <si>
    <t xml:space="preserve">18/2C Cable With 3/4" EMT Conduit  </t>
  </si>
  <si>
    <t xml:space="preserve">RG6 Coaxial Cabel With 3/4" EMT Conduit  </t>
  </si>
  <si>
    <t>Data Outlet</t>
  </si>
  <si>
    <t>TV: Tv Outlet</t>
  </si>
  <si>
    <r>
      <rPr>
        <sz val="12"/>
        <color theme="1"/>
        <rFont val="Calibri"/>
        <family val="2"/>
        <scheme val="minor"/>
      </rPr>
      <t xml:space="preserve">18/2C Cable With 3/4" Conduit  </t>
    </r>
    <r>
      <rPr>
        <b/>
        <sz val="12"/>
        <color rgb="FFFF0000"/>
        <rFont val="Calibri"/>
        <family val="2"/>
        <scheme val="minor"/>
      </rPr>
      <t>- Assumed</t>
    </r>
  </si>
  <si>
    <t>Subtotal (Low Voltage)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</si>
</sst>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mm/dd/yy;@"/>
    <numFmt numFmtId="165" formatCode="0.0%"/>
    <numFmt numFmtId="166" formatCode="&quot;$&quot;#,##0.00"/>
    <numFmt numFmtId="167" formatCode="0.000"/>
    <numFmt numFmtId="168" formatCode="&quot;$&quot;#,##0"/>
  </numFmts>
  <fonts count="34">
    <font>
      <sz val="11"/>
      <color theme="1"/>
      <name val="Calibri"/>
      <charset val="134"/>
      <scheme val="minor"/>
    </font>
    <font>
      <sz val="12"/>
      <color theme="1"/>
      <name val="Calibri"/>
      <family val="2"/>
      <scheme val="minor"/>
    </font>
    <font>
      <b/>
      <sz val="12"/>
      <name val="Calibri"/>
      <family val="2"/>
      <scheme val="minor"/>
    </font>
    <font>
      <sz val="12"/>
      <name val="Calibri"/>
      <family val="2"/>
      <scheme val="minor"/>
    </font>
    <font>
      <b/>
      <sz val="12"/>
      <color theme="1"/>
      <name val="Calibri"/>
      <family val="2"/>
      <scheme val="minor"/>
    </font>
    <font>
      <b/>
      <sz val="12"/>
      <color theme="0"/>
      <name val="Calibri"/>
      <family val="2"/>
      <scheme val="minor"/>
    </font>
    <font>
      <sz val="12"/>
      <color rgb="FF0000B3"/>
      <name val="Calibri"/>
      <family val="2"/>
      <scheme val="minor"/>
    </font>
    <font>
      <sz val="12"/>
      <color theme="1"/>
      <name val="Adobe Gothic Std B"/>
      <charset val="128"/>
    </font>
    <font>
      <sz val="12"/>
      <name val="Arial"/>
      <family val="2"/>
    </font>
    <font>
      <b/>
      <sz val="12"/>
      <name val="Arial"/>
      <family val="2"/>
    </font>
    <font>
      <sz val="12"/>
      <name val="Adobe Gothic Std B"/>
      <charset val="128"/>
    </font>
    <font>
      <b/>
      <sz val="10"/>
      <color theme="1"/>
      <name val="Adobe Gothic Std B"/>
      <charset val="128"/>
    </font>
    <font>
      <sz val="12"/>
      <color theme="0"/>
      <name val="Calibri"/>
      <family val="2"/>
      <scheme val="minor"/>
    </font>
    <font>
      <u/>
      <sz val="12"/>
      <color theme="1"/>
      <name val="Calibri"/>
      <family val="2"/>
      <scheme val="minor"/>
    </font>
    <font>
      <b/>
      <u/>
      <sz val="12"/>
      <color theme="1"/>
      <name val="Calibri"/>
      <family val="2"/>
      <scheme val="minor"/>
    </font>
    <font>
      <b/>
      <u/>
      <sz val="12"/>
      <color rgb="FF0000CC"/>
      <name val="Calibri"/>
      <family val="2"/>
      <scheme val="minor"/>
    </font>
    <font>
      <sz val="12"/>
      <color rgb="FF000000"/>
      <name val="Calibri"/>
      <family val="2"/>
    </font>
    <font>
      <sz val="12"/>
      <color theme="1"/>
      <name val="Calibri"/>
      <family val="2"/>
      <scheme val="minor"/>
    </font>
    <font>
      <b/>
      <sz val="12"/>
      <color rgb="FF0000B3"/>
      <name val="Adobe Gothic Std B"/>
      <charset val="128"/>
    </font>
    <font>
      <b/>
      <sz val="12"/>
      <name val="Adobe Gothic Std B"/>
      <charset val="128"/>
    </font>
    <font>
      <b/>
      <sz val="12"/>
      <color theme="1"/>
      <name val="Adobe Heiti Std R"/>
      <charset val="128"/>
    </font>
    <font>
      <b/>
      <sz val="12"/>
      <color theme="1"/>
      <name val="Adobe Gothic Std B"/>
      <charset val="128"/>
    </font>
    <font>
      <u/>
      <sz val="12"/>
      <color theme="1"/>
      <name val="Adobe Gothic Std B"/>
      <charset val="128"/>
    </font>
    <font>
      <u/>
      <sz val="11"/>
      <color theme="10"/>
      <name val="Calibri"/>
      <family val="2"/>
      <scheme val="minor"/>
    </font>
    <font>
      <b/>
      <sz val="12"/>
      <color rgb="FFFF0000"/>
      <name val="Calibri"/>
      <family val="2"/>
      <scheme val="minor"/>
    </font>
    <font>
      <sz val="12"/>
      <color rgb="FF0000B3"/>
      <name val="Adobe Gothic Std B"/>
      <charset val="128"/>
    </font>
    <font>
      <sz val="11"/>
      <color rgb="FF000000"/>
      <name val="Calibri"/>
      <family val="2"/>
    </font>
    <font>
      <sz val="10"/>
      <color theme="1" tint="4.9989318521683403E-2"/>
      <name val="Calibri"/>
      <family val="2"/>
      <scheme val="minor"/>
    </font>
    <font>
      <sz val="11"/>
      <color theme="1"/>
      <name val="Calibri"/>
      <family val="2"/>
      <scheme val="minor"/>
    </font>
    <font>
      <sz val="12"/>
      <color theme="1"/>
      <name val="Calibri"/>
      <family val="2"/>
      <scheme val="minor"/>
    </font>
    <font>
      <sz val="12"/>
      <color theme="1"/>
      <name val="Adobe Gothic Std B"/>
      <family val="2"/>
      <charset val="128"/>
    </font>
    <font>
      <b/>
      <sz val="12"/>
      <color theme="1"/>
      <name val="Adobe Heiti Std R"/>
      <family val="2"/>
      <charset val="128"/>
    </font>
    <font>
      <b/>
      <sz val="12"/>
      <color theme="1"/>
      <name val="Adobe Gothic Std B"/>
      <family val="2"/>
      <charset val="128"/>
    </font>
    <font>
      <b/>
      <sz val="12"/>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rgb="FFFF0000"/>
        <bgColor indexed="64"/>
      </patternFill>
    </fill>
    <fill>
      <patternFill patternType="solid">
        <fgColor theme="5" tint="0.59999389629810485"/>
        <bgColor indexed="64"/>
      </patternFill>
    </fill>
    <fill>
      <patternFill patternType="solid">
        <fgColor rgb="FFFFFF00"/>
        <bgColor indexed="64"/>
      </patternFill>
    </fill>
    <fill>
      <patternFill patternType="solid">
        <fgColor rgb="FF0000B3"/>
        <bgColor indexed="64"/>
      </patternFill>
    </fill>
    <fill>
      <patternFill patternType="solid">
        <fgColor rgb="FF92D050"/>
        <bgColor indexed="64"/>
      </patternFill>
    </fill>
  </fills>
  <borders count="5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thin">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medium">
        <color auto="1"/>
      </left>
      <right style="medium">
        <color auto="1"/>
      </right>
      <top/>
      <bottom style="thin">
        <color auto="1"/>
      </bottom>
      <diagonal/>
    </border>
    <border>
      <left/>
      <right style="medium">
        <color auto="1"/>
      </right>
      <top style="thin">
        <color auto="1"/>
      </top>
      <bottom style="thin">
        <color auto="1"/>
      </bottom>
      <diagonal/>
    </border>
    <border>
      <left/>
      <right style="thin">
        <color auto="1"/>
      </right>
      <top style="medium">
        <color auto="1"/>
      </top>
      <bottom/>
      <diagonal/>
    </border>
    <border>
      <left/>
      <right style="thin">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style="medium">
        <color auto="1"/>
      </top>
      <bottom/>
      <diagonal/>
    </border>
    <border>
      <left style="medium">
        <color auto="1"/>
      </left>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bottom style="medium">
        <color indexed="64"/>
      </bottom>
      <diagonal/>
    </border>
    <border>
      <left style="medium">
        <color auto="1"/>
      </left>
      <right style="medium">
        <color auto="1"/>
      </right>
      <top style="thin">
        <color auto="1"/>
      </top>
      <bottom style="medium">
        <color indexed="64"/>
      </bottom>
      <diagonal/>
    </border>
    <border>
      <left/>
      <right/>
      <top style="thin">
        <color auto="1"/>
      </top>
      <bottom style="medium">
        <color indexed="64"/>
      </bottom>
      <diagonal/>
    </border>
    <border>
      <left/>
      <right style="medium">
        <color auto="1"/>
      </right>
      <top style="thin">
        <color auto="1"/>
      </top>
      <bottom style="medium">
        <color indexed="64"/>
      </bottom>
      <diagonal/>
    </border>
    <border>
      <left style="medium">
        <color indexed="64"/>
      </left>
      <right style="thin">
        <color auto="1"/>
      </right>
      <top style="medium">
        <color indexed="64"/>
      </top>
      <bottom style="thin">
        <color auto="1"/>
      </bottom>
      <diagonal/>
    </border>
    <border>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top style="medium">
        <color indexed="64"/>
      </top>
      <bottom style="thin">
        <color auto="1"/>
      </bottom>
      <diagonal/>
    </border>
    <border>
      <left style="medium">
        <color auto="1"/>
      </left>
      <right style="medium">
        <color auto="1"/>
      </right>
      <top style="medium">
        <color indexed="64"/>
      </top>
      <bottom style="thin">
        <color auto="1"/>
      </bottom>
      <diagonal/>
    </border>
    <border>
      <left/>
      <right/>
      <top style="medium">
        <color indexed="64"/>
      </top>
      <bottom style="thin">
        <color auto="1"/>
      </bottom>
      <diagonal/>
    </border>
    <border>
      <left/>
      <right style="medium">
        <color auto="1"/>
      </right>
      <top style="medium">
        <color indexed="64"/>
      </top>
      <bottom style="thin">
        <color auto="1"/>
      </bottom>
      <diagonal/>
    </border>
    <border>
      <left style="medium">
        <color indexed="64"/>
      </left>
      <right style="thin">
        <color auto="1"/>
      </right>
      <top style="thin">
        <color auto="1"/>
      </top>
      <bottom style="medium">
        <color indexed="64"/>
      </bottom>
      <diagonal/>
    </border>
  </borders>
  <cellStyleXfs count="6">
    <xf numFmtId="0" fontId="0" fillId="0" borderId="0"/>
    <xf numFmtId="9" fontId="28" fillId="0" borderId="0" applyFont="0" applyFill="0" applyBorder="0" applyAlignment="0" applyProtection="0">
      <alignment vertical="center"/>
    </xf>
    <xf numFmtId="0" fontId="23" fillId="0" borderId="0" applyNumberFormat="0" applyFill="0" applyBorder="0" applyAlignment="0" applyProtection="0"/>
    <xf numFmtId="44" fontId="26" fillId="0" borderId="0" applyFont="0" applyFill="0" applyBorder="0" applyAlignment="0" applyProtection="0"/>
    <xf numFmtId="0" fontId="27" fillId="0" borderId="0">
      <alignment vertical="center"/>
    </xf>
    <xf numFmtId="9" fontId="26" fillId="0" borderId="0" applyFont="0" applyFill="0" applyBorder="0" applyAlignment="0" applyProtection="0"/>
  </cellStyleXfs>
  <cellXfs count="264">
    <xf numFmtId="0" fontId="0" fillId="0" borderId="0" xfId="0"/>
    <xf numFmtId="0" fontId="2" fillId="2" borderId="4" xfId="0" applyFont="1" applyFill="1" applyBorder="1" applyAlignment="1">
      <alignment horizontal="left" vertical="center"/>
    </xf>
    <xf numFmtId="164" fontId="2" fillId="2" borderId="0" xfId="0" applyNumberFormat="1" applyFont="1" applyFill="1" applyAlignment="1">
      <alignment horizontal="left" vertical="center"/>
    </xf>
    <xf numFmtId="0" fontId="4" fillId="3" borderId="1" xfId="0" applyFont="1" applyFill="1" applyBorder="1" applyAlignment="1">
      <alignment vertical="center"/>
    </xf>
    <xf numFmtId="166" fontId="4" fillId="3" borderId="2" xfId="0" applyNumberFormat="1" applyFont="1" applyFill="1" applyBorder="1" applyAlignment="1">
      <alignment vertical="center"/>
    </xf>
    <xf numFmtId="166" fontId="4" fillId="3" borderId="2" xfId="0" applyNumberFormat="1" applyFont="1" applyFill="1" applyBorder="1" applyAlignment="1">
      <alignment horizontal="center" vertical="center"/>
    </xf>
    <xf numFmtId="9" fontId="4" fillId="3" borderId="0" xfId="0" applyNumberFormat="1" applyFont="1" applyFill="1" applyAlignment="1">
      <alignment vertical="center" wrapText="1"/>
    </xf>
    <xf numFmtId="166" fontId="4" fillId="3" borderId="0" xfId="0" applyNumberFormat="1" applyFont="1" applyFill="1" applyAlignment="1">
      <alignment vertical="center"/>
    </xf>
    <xf numFmtId="0" fontId="4" fillId="3" borderId="4" xfId="0" applyFont="1" applyFill="1" applyBorder="1" applyAlignment="1">
      <alignment vertical="center"/>
    </xf>
    <xf numFmtId="9" fontId="4" fillId="3" borderId="0" xfId="0" applyNumberFormat="1" applyFont="1" applyFill="1" applyAlignment="1">
      <alignment horizontal="center" vertical="center"/>
    </xf>
    <xf numFmtId="0" fontId="2" fillId="4" borderId="4" xfId="0" applyFont="1" applyFill="1" applyBorder="1" applyAlignment="1">
      <alignment horizontal="left" vertical="center"/>
    </xf>
    <xf numFmtId="165" fontId="6" fillId="4" borderId="0" xfId="0" applyNumberFormat="1" applyFont="1" applyFill="1" applyAlignment="1">
      <alignment vertical="center"/>
    </xf>
    <xf numFmtId="165" fontId="6" fillId="4" borderId="0" xfId="0" applyNumberFormat="1" applyFont="1" applyFill="1" applyAlignment="1">
      <alignment horizontal="center" vertical="center"/>
    </xf>
    <xf numFmtId="0" fontId="1" fillId="0" borderId="0" xfId="0" applyFont="1" applyAlignment="1">
      <alignment vertical="center"/>
    </xf>
    <xf numFmtId="0" fontId="1" fillId="0" borderId="0" xfId="0" applyFont="1" applyAlignment="1">
      <alignment horizontal="center" vertical="center"/>
    </xf>
    <xf numFmtId="0" fontId="1" fillId="0" borderId="9" xfId="0" applyFont="1" applyBorder="1" applyAlignment="1">
      <alignment vertical="center"/>
    </xf>
    <xf numFmtId="0" fontId="1" fillId="0" borderId="9" xfId="0" applyFont="1" applyBorder="1" applyAlignment="1">
      <alignment horizontal="center" vertical="center"/>
    </xf>
    <xf numFmtId="0" fontId="7" fillId="0" borderId="0" xfId="0" applyFont="1" applyAlignment="1">
      <alignment horizontal="center" vertical="center"/>
    </xf>
    <xf numFmtId="167" fontId="1" fillId="0" borderId="0" xfId="0" applyNumberFormat="1" applyFont="1" applyAlignment="1">
      <alignment horizontal="center" vertical="center"/>
    </xf>
    <xf numFmtId="0" fontId="7" fillId="0" borderId="0" xfId="0" applyFont="1" applyAlignment="1">
      <alignment vertical="center"/>
    </xf>
    <xf numFmtId="0" fontId="1" fillId="2" borderId="0" xfId="0" applyFont="1" applyFill="1" applyAlignment="1">
      <alignment vertical="center"/>
    </xf>
    <xf numFmtId="0" fontId="10" fillId="2" borderId="0" xfId="0" applyFont="1" applyFill="1" applyAlignment="1">
      <alignment horizontal="center" vertical="center"/>
    </xf>
    <xf numFmtId="0" fontId="4" fillId="2" borderId="4" xfId="0" applyFont="1" applyFill="1" applyBorder="1" applyAlignment="1">
      <alignment horizontal="left" vertical="center"/>
    </xf>
    <xf numFmtId="0" fontId="4" fillId="2" borderId="0" xfId="0" applyFont="1" applyFill="1" applyAlignment="1">
      <alignment horizontal="left" vertical="center"/>
    </xf>
    <xf numFmtId="0" fontId="9" fillId="2" borderId="0" xfId="0" applyFont="1" applyFill="1" applyAlignment="1">
      <alignment horizontal="center" vertical="center"/>
    </xf>
    <xf numFmtId="0" fontId="2" fillId="2" borderId="0" xfId="0" applyFont="1" applyFill="1" applyAlignment="1">
      <alignment horizontal="center" vertical="center"/>
    </xf>
    <xf numFmtId="0" fontId="8" fillId="2" borderId="4" xfId="0" applyFont="1" applyFill="1" applyBorder="1" applyAlignment="1">
      <alignment horizontal="centerContinuous" vertical="center"/>
    </xf>
    <xf numFmtId="0" fontId="8" fillId="2" borderId="0" xfId="0" applyFont="1" applyFill="1" applyAlignment="1">
      <alignment horizontal="centerContinuous" vertical="center"/>
    </xf>
    <xf numFmtId="0" fontId="2" fillId="2" borderId="0" xfId="0" applyFont="1" applyFill="1" applyAlignment="1">
      <alignment horizontal="left" vertical="center"/>
    </xf>
    <xf numFmtId="0" fontId="2" fillId="2" borderId="0" xfId="0" applyFont="1" applyFill="1" applyAlignment="1">
      <alignment horizontal="right" vertical="center"/>
    </xf>
    <xf numFmtId="0" fontId="8" fillId="2" borderId="0" xfId="0" applyFont="1" applyFill="1" applyAlignment="1">
      <alignment horizontal="center" vertical="center" wrapText="1"/>
    </xf>
    <xf numFmtId="0" fontId="12" fillId="5" borderId="7" xfId="0" applyFont="1" applyFill="1" applyBorder="1" applyAlignment="1">
      <alignment horizontal="center" vertical="center"/>
    </xf>
    <xf numFmtId="0" fontId="5" fillId="5" borderId="11" xfId="0" applyFont="1" applyFill="1" applyBorder="1" applyAlignment="1">
      <alignment horizontal="center" vertical="center" wrapText="1"/>
    </xf>
    <xf numFmtId="0" fontId="5" fillId="5" borderId="11" xfId="0" applyFont="1" applyFill="1" applyBorder="1" applyAlignment="1">
      <alignment horizontal="center" vertical="center"/>
    </xf>
    <xf numFmtId="0" fontId="1" fillId="0" borderId="6" xfId="0" applyFont="1" applyBorder="1" applyAlignment="1">
      <alignment horizontal="center" vertical="center" wrapText="1"/>
    </xf>
    <xf numFmtId="0" fontId="1" fillId="0" borderId="11" xfId="0" applyFont="1" applyBorder="1" applyAlignment="1">
      <alignment horizontal="center" vertical="center" wrapText="1"/>
    </xf>
    <xf numFmtId="0" fontId="4" fillId="3" borderId="11" xfId="0" applyFont="1" applyFill="1" applyBorder="1" applyAlignment="1">
      <alignment horizontal="right" vertical="center"/>
    </xf>
    <xf numFmtId="0" fontId="13" fillId="0" borderId="7" xfId="0" applyFont="1" applyBorder="1" applyAlignment="1">
      <alignment horizontal="center" vertical="center"/>
    </xf>
    <xf numFmtId="0" fontId="13" fillId="0" borderId="11" xfId="0" applyFont="1" applyBorder="1" applyAlignment="1">
      <alignment horizontal="center" vertical="center"/>
    </xf>
    <xf numFmtId="0" fontId="13" fillId="6" borderId="11" xfId="0" applyFont="1" applyFill="1" applyBorder="1" applyAlignment="1">
      <alignment horizontal="center" vertical="center"/>
    </xf>
    <xf numFmtId="0" fontId="14" fillId="6" borderId="11" xfId="0" applyFont="1" applyFill="1" applyBorder="1" applyAlignment="1">
      <alignment horizontal="center" vertical="center"/>
    </xf>
    <xf numFmtId="0" fontId="1" fillId="0" borderId="7" xfId="0" applyFont="1" applyBorder="1" applyAlignment="1">
      <alignment vertical="center"/>
    </xf>
    <xf numFmtId="0" fontId="1" fillId="0" borderId="11" xfId="0" applyFont="1" applyBorder="1" applyAlignment="1">
      <alignment vertical="center"/>
    </xf>
    <xf numFmtId="9" fontId="16" fillId="0" borderId="19" xfId="5" applyFont="1" applyFill="1" applyBorder="1" applyAlignment="1">
      <alignment horizontal="center" vertical="center"/>
    </xf>
    <xf numFmtId="167" fontId="8" fillId="2" borderId="0" xfId="0" applyNumberFormat="1" applyFont="1" applyFill="1" applyAlignment="1">
      <alignment horizontal="center" vertical="center"/>
    </xf>
    <xf numFmtId="0" fontId="3" fillId="2" borderId="0" xfId="0" applyFont="1" applyFill="1" applyAlignment="1">
      <alignment horizontal="center" vertical="center"/>
    </xf>
    <xf numFmtId="0" fontId="18" fillId="2" borderId="0" xfId="0" applyFont="1" applyFill="1" applyAlignment="1">
      <alignment horizontal="right" vertical="center"/>
    </xf>
    <xf numFmtId="0" fontId="19" fillId="2" borderId="0" xfId="0" applyFont="1" applyFill="1" applyAlignment="1">
      <alignment horizontal="right" vertical="center"/>
    </xf>
    <xf numFmtId="0" fontId="10" fillId="2" borderId="0" xfId="0" applyFont="1" applyFill="1" applyAlignment="1">
      <alignment horizontal="center" vertical="center" wrapText="1"/>
    </xf>
    <xf numFmtId="168" fontId="22" fillId="0" borderId="11" xfId="0" applyNumberFormat="1" applyFont="1" applyBorder="1" applyAlignment="1">
      <alignment horizontal="center" vertical="center"/>
    </xf>
    <xf numFmtId="167" fontId="22" fillId="0" borderId="11" xfId="0" applyNumberFormat="1" applyFont="1" applyBorder="1" applyAlignment="1">
      <alignment horizontal="center" vertical="center"/>
    </xf>
    <xf numFmtId="168" fontId="7" fillId="0" borderId="11" xfId="0" applyNumberFormat="1" applyFont="1" applyBorder="1" applyAlignment="1">
      <alignment horizontal="center" vertical="center"/>
    </xf>
    <xf numFmtId="0" fontId="3" fillId="2" borderId="28" xfId="0" applyFont="1" applyFill="1" applyBorder="1" applyAlignment="1">
      <alignment horizontal="centerContinuous" vertical="center"/>
    </xf>
    <xf numFmtId="0" fontId="23" fillId="2" borderId="0" xfId="2" applyFill="1" applyAlignment="1">
      <alignment horizontal="left" vertical="center"/>
    </xf>
    <xf numFmtId="164" fontId="2" fillId="2" borderId="32" xfId="0" applyNumberFormat="1" applyFont="1" applyFill="1" applyBorder="1" applyAlignment="1">
      <alignment horizontal="left" vertical="center"/>
    </xf>
    <xf numFmtId="168" fontId="7" fillId="0" borderId="12" xfId="0" applyNumberFormat="1" applyFont="1" applyBorder="1" applyAlignment="1">
      <alignment horizontal="center" vertical="center"/>
    </xf>
    <xf numFmtId="168" fontId="14" fillId="7" borderId="12" xfId="0" applyNumberFormat="1" applyFont="1" applyFill="1" applyBorder="1" applyAlignment="1">
      <alignment vertical="center"/>
    </xf>
    <xf numFmtId="0" fontId="1" fillId="0" borderId="12" xfId="0" applyFont="1" applyBorder="1" applyAlignment="1">
      <alignment vertical="center"/>
    </xf>
    <xf numFmtId="0" fontId="4" fillId="3" borderId="2" xfId="0" applyFont="1" applyFill="1" applyBorder="1" applyAlignment="1">
      <alignment vertical="center"/>
    </xf>
    <xf numFmtId="0" fontId="4" fillId="3" borderId="0" xfId="0" applyFont="1" applyFill="1" applyAlignment="1">
      <alignment vertical="center"/>
    </xf>
    <xf numFmtId="9" fontId="4" fillId="3" borderId="0" xfId="1" applyFont="1" applyFill="1" applyAlignment="1">
      <alignment horizontal="center" vertical="center"/>
    </xf>
    <xf numFmtId="166" fontId="4" fillId="3" borderId="0" xfId="0" applyNumberFormat="1" applyFont="1" applyFill="1" applyAlignment="1">
      <alignment horizontal="center" vertical="center"/>
    </xf>
    <xf numFmtId="165" fontId="1" fillId="3" borderId="0" xfId="0" applyNumberFormat="1" applyFont="1" applyFill="1" applyAlignment="1">
      <alignment horizontal="center" vertical="center"/>
    </xf>
    <xf numFmtId="9" fontId="1" fillId="3" borderId="0" xfId="0" applyNumberFormat="1" applyFont="1" applyFill="1" applyAlignment="1">
      <alignment horizontal="center" vertical="center"/>
    </xf>
    <xf numFmtId="0" fontId="2" fillId="4" borderId="0" xfId="0" applyFont="1" applyFill="1" applyAlignment="1">
      <alignment horizontal="left" vertical="center"/>
    </xf>
    <xf numFmtId="0" fontId="5" fillId="8" borderId="1" xfId="0" applyFont="1" applyFill="1" applyBorder="1" applyAlignment="1">
      <alignment horizontal="left" vertical="center"/>
    </xf>
    <xf numFmtId="0" fontId="5" fillId="8" borderId="2" xfId="0" applyFont="1" applyFill="1" applyBorder="1" applyAlignment="1">
      <alignment horizontal="left" vertical="center"/>
    </xf>
    <xf numFmtId="0" fontId="3" fillId="0" borderId="2" xfId="0" applyFont="1" applyBorder="1" applyAlignment="1">
      <alignment horizontal="centerContinuous" vertical="center"/>
    </xf>
    <xf numFmtId="0" fontId="3" fillId="0" borderId="2" xfId="0" applyFont="1" applyBorder="1" applyAlignment="1">
      <alignment horizontal="center" vertical="center"/>
    </xf>
    <xf numFmtId="0" fontId="3" fillId="0" borderId="0" xfId="0" applyFont="1" applyAlignment="1">
      <alignment horizontal="centerContinuous" vertical="center"/>
    </xf>
    <xf numFmtId="0" fontId="3" fillId="0" borderId="0" xfId="0" applyFont="1" applyAlignment="1">
      <alignment horizontal="center" vertical="center"/>
    </xf>
    <xf numFmtId="166" fontId="21" fillId="3" borderId="2" xfId="0" applyNumberFormat="1" applyFont="1" applyFill="1" applyBorder="1" applyAlignment="1">
      <alignment horizontal="center" vertical="center"/>
    </xf>
    <xf numFmtId="167" fontId="4" fillId="3" borderId="2" xfId="0" applyNumberFormat="1" applyFont="1" applyFill="1" applyBorder="1" applyAlignment="1">
      <alignment horizontal="center" vertical="center"/>
    </xf>
    <xf numFmtId="166" fontId="21" fillId="3" borderId="2" xfId="0" applyNumberFormat="1" applyFont="1" applyFill="1" applyBorder="1" applyAlignment="1">
      <alignment vertical="center"/>
    </xf>
    <xf numFmtId="166" fontId="21" fillId="3" borderId="0" xfId="0" applyNumberFormat="1" applyFont="1" applyFill="1" applyAlignment="1">
      <alignment horizontal="center" vertical="center"/>
    </xf>
    <xf numFmtId="167" fontId="4" fillId="3" borderId="0" xfId="0" applyNumberFormat="1" applyFont="1" applyFill="1" applyAlignment="1">
      <alignment horizontal="center" vertical="center"/>
    </xf>
    <xf numFmtId="166" fontId="21" fillId="3" borderId="0" xfId="0" applyNumberFormat="1" applyFont="1" applyFill="1" applyAlignment="1">
      <alignment vertical="center"/>
    </xf>
    <xf numFmtId="165" fontId="7" fillId="3" borderId="0" xfId="0" applyNumberFormat="1" applyFont="1" applyFill="1" applyAlignment="1">
      <alignment horizontal="center" vertical="center"/>
    </xf>
    <xf numFmtId="167" fontId="1" fillId="3" borderId="0" xfId="0" applyNumberFormat="1" applyFont="1" applyFill="1" applyAlignment="1">
      <alignment horizontal="center" vertical="center"/>
    </xf>
    <xf numFmtId="165" fontId="1" fillId="3" borderId="0" xfId="0" applyNumberFormat="1" applyFont="1" applyFill="1" applyAlignment="1">
      <alignment vertical="center"/>
    </xf>
    <xf numFmtId="165" fontId="7" fillId="3" borderId="0" xfId="0" applyNumberFormat="1" applyFont="1" applyFill="1" applyAlignment="1">
      <alignment vertical="center"/>
    </xf>
    <xf numFmtId="9" fontId="7" fillId="3" borderId="0" xfId="0" applyNumberFormat="1" applyFont="1" applyFill="1" applyAlignment="1">
      <alignment horizontal="center" vertical="center"/>
    </xf>
    <xf numFmtId="9" fontId="1" fillId="3" borderId="0" xfId="0" applyNumberFormat="1" applyFont="1" applyFill="1" applyAlignment="1">
      <alignment vertical="center"/>
    </xf>
    <xf numFmtId="9" fontId="7" fillId="3" borderId="0" xfId="0" applyNumberFormat="1" applyFont="1" applyFill="1" applyAlignment="1">
      <alignment vertical="center"/>
    </xf>
    <xf numFmtId="165" fontId="25" fillId="4" borderId="0" xfId="0" applyNumberFormat="1" applyFont="1" applyFill="1" applyAlignment="1">
      <alignment horizontal="center" vertical="center"/>
    </xf>
    <xf numFmtId="167" fontId="6" fillId="4" borderId="0" xfId="0" applyNumberFormat="1" applyFont="1" applyFill="1" applyAlignment="1">
      <alignment horizontal="center" vertical="center"/>
    </xf>
    <xf numFmtId="165" fontId="25" fillId="4" borderId="0" xfId="0" applyNumberFormat="1" applyFont="1" applyFill="1" applyAlignment="1">
      <alignment vertical="center"/>
    </xf>
    <xf numFmtId="0" fontId="10" fillId="0" borderId="2" xfId="0" applyFont="1" applyBorder="1" applyAlignment="1">
      <alignment horizontal="center" vertical="center"/>
    </xf>
    <xf numFmtId="167" fontId="3" fillId="0" borderId="2" xfId="0" applyNumberFormat="1" applyFont="1" applyBorder="1" applyAlignment="1">
      <alignment horizontal="center" vertical="center"/>
    </xf>
    <xf numFmtId="0" fontId="10" fillId="0" borderId="2" xfId="0" applyFont="1" applyBorder="1" applyAlignment="1">
      <alignment horizontal="centerContinuous" vertical="center"/>
    </xf>
    <xf numFmtId="0" fontId="10" fillId="0" borderId="0" xfId="0" applyFont="1" applyAlignment="1">
      <alignment horizontal="center" vertical="center"/>
    </xf>
    <xf numFmtId="167" fontId="3" fillId="0" borderId="0" xfId="0" applyNumberFormat="1" applyFont="1" applyAlignment="1">
      <alignment horizontal="center" vertical="center"/>
    </xf>
    <xf numFmtId="0" fontId="10" fillId="0" borderId="0" xfId="0" applyFont="1" applyAlignment="1">
      <alignment horizontal="centerContinuous" vertical="center"/>
    </xf>
    <xf numFmtId="0" fontId="7" fillId="0" borderId="9" xfId="0" applyFont="1" applyBorder="1" applyAlignment="1">
      <alignment horizontal="center" vertical="center"/>
    </xf>
    <xf numFmtId="167" fontId="1" fillId="0" borderId="9" xfId="0" applyNumberFormat="1" applyFont="1" applyBorder="1" applyAlignment="1">
      <alignment horizontal="center" vertical="center"/>
    </xf>
    <xf numFmtId="0" fontId="7" fillId="0" borderId="9" xfId="0" applyFont="1" applyBorder="1" applyAlignment="1">
      <alignment vertical="center"/>
    </xf>
    <xf numFmtId="166" fontId="1" fillId="0" borderId="0" xfId="0" applyNumberFormat="1" applyFont="1" applyAlignment="1">
      <alignment vertical="center"/>
    </xf>
    <xf numFmtId="168" fontId="4" fillId="3" borderId="3" xfId="0" applyNumberFormat="1" applyFont="1" applyFill="1" applyBorder="1" applyAlignment="1">
      <alignment vertical="center"/>
    </xf>
    <xf numFmtId="166" fontId="4" fillId="3" borderId="5" xfId="0" applyNumberFormat="1" applyFont="1" applyFill="1" applyBorder="1" applyAlignment="1">
      <alignment vertical="center"/>
    </xf>
    <xf numFmtId="166" fontId="2" fillId="4" borderId="5" xfId="0" applyNumberFormat="1" applyFont="1" applyFill="1" applyBorder="1" applyAlignment="1">
      <alignment vertical="center"/>
    </xf>
    <xf numFmtId="0" fontId="3" fillId="0" borderId="3" xfId="0" applyFont="1" applyBorder="1" applyAlignment="1">
      <alignment horizontal="centerContinuous" vertical="center"/>
    </xf>
    <xf numFmtId="0" fontId="3" fillId="0" borderId="5" xfId="0" applyFont="1" applyBorder="1" applyAlignment="1">
      <alignment horizontal="centerContinuous" vertical="center"/>
    </xf>
    <xf numFmtId="0" fontId="1" fillId="0" borderId="10" xfId="0" applyFont="1" applyBorder="1" applyAlignment="1">
      <alignment vertical="center"/>
    </xf>
    <xf numFmtId="0" fontId="29" fillId="0" borderId="0" xfId="0" applyFont="1" applyAlignment="1">
      <alignment vertical="center"/>
    </xf>
    <xf numFmtId="0" fontId="8" fillId="9" borderId="1" xfId="0" applyFont="1" applyFill="1" applyBorder="1" applyAlignment="1">
      <alignment horizontal="centerContinuous" vertical="center"/>
    </xf>
    <xf numFmtId="0" fontId="8" fillId="9" borderId="2" xfId="0" applyFont="1" applyFill="1" applyBorder="1" applyAlignment="1">
      <alignment horizontal="centerContinuous" vertical="center"/>
    </xf>
    <xf numFmtId="0" fontId="9" fillId="9" borderId="2" xfId="0" applyFont="1" applyFill="1" applyBorder="1" applyAlignment="1">
      <alignment horizontal="center" vertical="center"/>
    </xf>
    <xf numFmtId="0" fontId="1" fillId="9" borderId="0" xfId="0" applyFont="1" applyFill="1" applyAlignment="1">
      <alignment vertical="center"/>
    </xf>
    <xf numFmtId="0" fontId="10" fillId="9" borderId="0" xfId="0" applyFont="1" applyFill="1" applyAlignment="1">
      <alignment horizontal="center" vertical="center"/>
    </xf>
    <xf numFmtId="167" fontId="8" fillId="9" borderId="2" xfId="0" applyNumberFormat="1" applyFont="1" applyFill="1" applyBorder="1" applyAlignment="1">
      <alignment horizontal="center" vertical="center"/>
    </xf>
    <xf numFmtId="0" fontId="10" fillId="9" borderId="2" xfId="0" applyFont="1" applyFill="1" applyBorder="1" applyAlignment="1">
      <alignment horizontal="center" vertical="center"/>
    </xf>
    <xf numFmtId="0" fontId="8" fillId="9" borderId="2" xfId="0" applyFont="1" applyFill="1" applyBorder="1" applyAlignment="1">
      <alignment horizontal="center" vertical="center"/>
    </xf>
    <xf numFmtId="0" fontId="3" fillId="9" borderId="31" xfId="0" applyFont="1" applyFill="1" applyBorder="1" applyAlignment="1">
      <alignment horizontal="centerContinuous" vertical="center"/>
    </xf>
    <xf numFmtId="0" fontId="11" fillId="9" borderId="7" xfId="0" applyFont="1" applyFill="1" applyBorder="1" applyAlignment="1">
      <alignment horizontal="center" vertical="center"/>
    </xf>
    <xf numFmtId="0" fontId="11" fillId="9" borderId="11" xfId="0" applyFont="1" applyFill="1" applyBorder="1" applyAlignment="1">
      <alignment horizontal="center" vertical="center" wrapText="1"/>
    </xf>
    <xf numFmtId="0" fontId="11" fillId="9" borderId="11" xfId="0" applyFont="1" applyFill="1" applyBorder="1" applyAlignment="1">
      <alignment horizontal="center" vertical="center"/>
    </xf>
    <xf numFmtId="167" fontId="11" fillId="9" borderId="11" xfId="0" applyNumberFormat="1" applyFont="1" applyFill="1" applyBorder="1" applyAlignment="1">
      <alignment horizontal="center" vertical="center" wrapText="1"/>
    </xf>
    <xf numFmtId="0" fontId="11" fillId="9" borderId="12" xfId="0" applyFont="1" applyFill="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vertical="center"/>
    </xf>
    <xf numFmtId="1" fontId="1" fillId="0" borderId="19" xfId="0" applyNumberFormat="1" applyFont="1" applyBorder="1" applyAlignment="1">
      <alignment horizontal="center" vertical="center"/>
    </xf>
    <xf numFmtId="9" fontId="1" fillId="0" borderId="18" xfId="0" applyNumberFormat="1" applyFont="1" applyBorder="1" applyAlignment="1">
      <alignment horizontal="center" vertical="center"/>
    </xf>
    <xf numFmtId="1" fontId="1" fillId="0" borderId="18" xfId="0" applyNumberFormat="1" applyFont="1" applyBorder="1" applyAlignment="1">
      <alignment horizontal="center" vertical="center"/>
    </xf>
    <xf numFmtId="0" fontId="1" fillId="0" borderId="20" xfId="0" applyFont="1" applyBorder="1" applyAlignment="1">
      <alignment horizontal="center" vertical="center"/>
    </xf>
    <xf numFmtId="166" fontId="1" fillId="0" borderId="16" xfId="0" applyNumberFormat="1" applyFont="1" applyBorder="1" applyAlignment="1">
      <alignment horizontal="center" vertical="center"/>
    </xf>
    <xf numFmtId="168" fontId="7" fillId="0" borderId="20" xfId="0" applyNumberFormat="1" applyFont="1" applyBorder="1" applyAlignment="1">
      <alignment horizontal="center" vertical="center"/>
    </xf>
    <xf numFmtId="1" fontId="20" fillId="0" borderId="13" xfId="0" applyNumberFormat="1" applyFont="1" applyBorder="1" applyAlignment="1">
      <alignment horizontal="center" vertical="center"/>
    </xf>
    <xf numFmtId="168" fontId="7" fillId="0" borderId="29" xfId="0" applyNumberFormat="1" applyFont="1" applyBorder="1" applyAlignment="1">
      <alignment horizontal="center" vertical="center"/>
    </xf>
    <xf numFmtId="168" fontId="7" fillId="0" borderId="13" xfId="0" applyNumberFormat="1" applyFont="1" applyBorder="1" applyAlignment="1">
      <alignment horizontal="center" vertical="center"/>
    </xf>
    <xf numFmtId="167" fontId="1" fillId="0" borderId="14" xfId="0" applyNumberFormat="1" applyFont="1" applyBorder="1" applyAlignment="1">
      <alignment horizontal="center" vertical="center"/>
    </xf>
    <xf numFmtId="168" fontId="21" fillId="0" borderId="30" xfId="0" applyNumberFormat="1" applyFont="1" applyBorder="1" applyAlignment="1">
      <alignment horizontal="center" vertical="center"/>
    </xf>
    <xf numFmtId="166" fontId="1" fillId="0" borderId="13" xfId="0" applyNumberFormat="1" applyFont="1" applyBorder="1" applyAlignment="1">
      <alignment horizontal="center" vertical="center"/>
    </xf>
    <xf numFmtId="168" fontId="7" fillId="0" borderId="15" xfId="0" applyNumberFormat="1" applyFont="1" applyBorder="1" applyAlignment="1">
      <alignment vertical="center"/>
    </xf>
    <xf numFmtId="0" fontId="1" fillId="0" borderId="21" xfId="0" applyFont="1" applyBorder="1" applyAlignment="1">
      <alignment horizontal="center" vertical="center" wrapText="1"/>
    </xf>
    <xf numFmtId="0" fontId="1" fillId="0" borderId="17" xfId="0" applyFont="1" applyBorder="1" applyAlignment="1">
      <alignment horizontal="center" vertical="center" wrapText="1"/>
    </xf>
    <xf numFmtId="168" fontId="7" fillId="0" borderId="33" xfId="0" applyNumberFormat="1" applyFont="1" applyBorder="1" applyAlignment="1">
      <alignment vertical="center"/>
    </xf>
    <xf numFmtId="0" fontId="1" fillId="0" borderId="22" xfId="0" applyFont="1" applyBorder="1" applyAlignment="1">
      <alignment horizontal="center" vertical="center" wrapText="1"/>
    </xf>
    <xf numFmtId="0" fontId="1" fillId="0" borderId="19" xfId="0" applyFont="1" applyBorder="1" applyAlignment="1">
      <alignment vertical="center"/>
    </xf>
    <xf numFmtId="0" fontId="1" fillId="0" borderId="23" xfId="0" applyFont="1" applyBorder="1" applyAlignment="1">
      <alignment horizontal="center" vertical="center"/>
    </xf>
    <xf numFmtId="0" fontId="1" fillId="0" borderId="24" xfId="0" applyFont="1" applyBorder="1" applyAlignment="1">
      <alignment horizontal="center" vertical="center" wrapText="1"/>
    </xf>
    <xf numFmtId="0" fontId="1" fillId="0" borderId="25" xfId="0" applyFont="1" applyBorder="1" applyAlignment="1">
      <alignment vertical="center"/>
    </xf>
    <xf numFmtId="1" fontId="1" fillId="0" borderId="25" xfId="0" applyNumberFormat="1" applyFont="1" applyBorder="1" applyAlignment="1">
      <alignment horizontal="center" vertical="center"/>
    </xf>
    <xf numFmtId="9" fontId="1" fillId="0" borderId="26" xfId="0" applyNumberFormat="1" applyFont="1" applyBorder="1" applyAlignment="1">
      <alignment horizontal="center" vertical="center"/>
    </xf>
    <xf numFmtId="1" fontId="1" fillId="0" borderId="26" xfId="0" applyNumberFormat="1" applyFont="1" applyBorder="1" applyAlignment="1">
      <alignment horizontal="center" vertical="center"/>
    </xf>
    <xf numFmtId="0" fontId="1" fillId="0" borderId="27" xfId="0" applyFont="1" applyBorder="1" applyAlignment="1">
      <alignment horizontal="center" vertical="center"/>
    </xf>
    <xf numFmtId="168" fontId="7" fillId="0" borderId="34" xfId="0" applyNumberFormat="1" applyFont="1" applyBorder="1" applyAlignment="1">
      <alignment vertical="center"/>
    </xf>
    <xf numFmtId="0" fontId="4" fillId="0" borderId="11" xfId="0" applyFont="1" applyBorder="1" applyAlignment="1">
      <alignment horizontal="right" vertical="center"/>
    </xf>
    <xf numFmtId="0" fontId="14" fillId="0" borderId="11" xfId="0" applyFont="1" applyBorder="1" applyAlignment="1">
      <alignment horizontal="center" vertical="center"/>
    </xf>
    <xf numFmtId="168" fontId="14" fillId="0" borderId="12" xfId="0" applyNumberFormat="1" applyFont="1" applyBorder="1" applyAlignment="1">
      <alignment vertical="center"/>
    </xf>
    <xf numFmtId="0" fontId="12" fillId="0" borderId="7" xfId="0" applyFont="1" applyBorder="1" applyAlignment="1">
      <alignment horizontal="center" vertical="center"/>
    </xf>
    <xf numFmtId="0" fontId="5" fillId="0" borderId="11" xfId="0" applyFont="1" applyBorder="1" applyAlignment="1">
      <alignment horizontal="center" vertical="center"/>
    </xf>
    <xf numFmtId="0" fontId="1" fillId="0" borderId="19" xfId="0" applyFont="1" applyBorder="1" applyAlignment="1">
      <alignment horizontal="center" vertical="center"/>
    </xf>
    <xf numFmtId="2" fontId="16" fillId="0" borderId="19" xfId="3" applyNumberFormat="1" applyFont="1" applyFill="1" applyBorder="1" applyAlignment="1">
      <alignment horizontal="center" vertical="center"/>
    </xf>
    <xf numFmtId="168" fontId="7" fillId="0" borderId="30" xfId="0" applyNumberFormat="1" applyFont="1" applyBorder="1" applyAlignment="1">
      <alignment horizontal="center" vertical="center"/>
    </xf>
    <xf numFmtId="0" fontId="29" fillId="0" borderId="19" xfId="0" applyFont="1" applyBorder="1" applyAlignment="1">
      <alignment horizontal="center" vertical="center"/>
    </xf>
    <xf numFmtId="9" fontId="29" fillId="0" borderId="18" xfId="0" applyNumberFormat="1" applyFont="1" applyBorder="1" applyAlignment="1">
      <alignment horizontal="center" vertical="center"/>
    </xf>
    <xf numFmtId="1" fontId="29" fillId="0" borderId="18" xfId="0" applyNumberFormat="1" applyFont="1" applyBorder="1" applyAlignment="1">
      <alignment horizontal="center" vertical="center"/>
    </xf>
    <xf numFmtId="166" fontId="29" fillId="0" borderId="16" xfId="0" applyNumberFormat="1" applyFont="1" applyBorder="1" applyAlignment="1">
      <alignment horizontal="center" vertical="center"/>
    </xf>
    <xf numFmtId="168" fontId="30" fillId="0" borderId="20" xfId="0" applyNumberFormat="1" applyFont="1" applyBorder="1" applyAlignment="1">
      <alignment horizontal="center" vertical="center"/>
    </xf>
    <xf numFmtId="1" fontId="31" fillId="0" borderId="13" xfId="0" applyNumberFormat="1" applyFont="1" applyBorder="1" applyAlignment="1">
      <alignment horizontal="center" vertical="center"/>
    </xf>
    <xf numFmtId="168" fontId="30" fillId="0" borderId="29" xfId="0" applyNumberFormat="1" applyFont="1" applyBorder="1" applyAlignment="1">
      <alignment horizontal="center" vertical="center"/>
    </xf>
    <xf numFmtId="168" fontId="30" fillId="0" borderId="13" xfId="0" applyNumberFormat="1" applyFont="1" applyBorder="1" applyAlignment="1">
      <alignment horizontal="center" vertical="center"/>
    </xf>
    <xf numFmtId="167" fontId="29" fillId="0" borderId="14" xfId="0" applyNumberFormat="1" applyFont="1" applyBorder="1" applyAlignment="1">
      <alignment horizontal="center" vertical="center"/>
    </xf>
    <xf numFmtId="168" fontId="32" fillId="0" borderId="30" xfId="0" applyNumberFormat="1" applyFont="1" applyBorder="1" applyAlignment="1">
      <alignment horizontal="center" vertical="center"/>
    </xf>
    <xf numFmtId="166" fontId="29" fillId="0" borderId="13" xfId="0" applyNumberFormat="1" applyFont="1" applyBorder="1" applyAlignment="1">
      <alignment horizontal="center" vertical="center"/>
    </xf>
    <xf numFmtId="168" fontId="30" fillId="0" borderId="30" xfId="0" applyNumberFormat="1" applyFont="1" applyBorder="1" applyAlignment="1">
      <alignment horizontal="center" vertical="center"/>
    </xf>
    <xf numFmtId="1" fontId="29" fillId="0" borderId="19" xfId="0" applyNumberFormat="1" applyFont="1" applyBorder="1" applyAlignment="1">
      <alignment horizontal="center" vertical="center"/>
    </xf>
    <xf numFmtId="0" fontId="15" fillId="0" borderId="22" xfId="0" applyFont="1" applyBorder="1" applyAlignment="1">
      <alignment horizontal="center" vertical="center"/>
    </xf>
    <xf numFmtId="0" fontId="17" fillId="0" borderId="22" xfId="0" applyFont="1" applyBorder="1" applyAlignment="1">
      <alignment vertical="center"/>
    </xf>
    <xf numFmtId="0" fontId="29" fillId="0" borderId="22" xfId="0" applyFont="1" applyBorder="1" applyAlignment="1">
      <alignment vertical="center"/>
    </xf>
    <xf numFmtId="0" fontId="29" fillId="0" borderId="22" xfId="0" applyFont="1" applyBorder="1" applyAlignment="1">
      <alignment vertical="center" wrapText="1"/>
    </xf>
    <xf numFmtId="0" fontId="1" fillId="0" borderId="22" xfId="0" applyFont="1" applyBorder="1" applyAlignment="1">
      <alignment vertical="center"/>
    </xf>
    <xf numFmtId="0" fontId="24" fillId="0" borderId="22" xfId="0" applyFont="1" applyBorder="1" applyAlignment="1">
      <alignment vertical="center"/>
    </xf>
    <xf numFmtId="0" fontId="1" fillId="0" borderId="22" xfId="0" applyFont="1" applyBorder="1" applyAlignment="1">
      <alignment vertical="center" wrapText="1"/>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4" xfId="0" applyFont="1" applyBorder="1" applyAlignment="1">
      <alignment vertical="center"/>
    </xf>
    <xf numFmtId="0" fontId="3" fillId="0" borderId="0" xfId="0" applyFont="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1" fillId="0" borderId="37" xfId="0" applyFont="1" applyBorder="1" applyAlignment="1">
      <alignment horizontal="center" vertical="center" wrapText="1"/>
    </xf>
    <xf numFmtId="0" fontId="8" fillId="9" borderId="0" xfId="0" applyFont="1" applyFill="1" applyAlignment="1">
      <alignment horizontal="centerContinuous" vertical="center"/>
    </xf>
    <xf numFmtId="0" fontId="9" fillId="9" borderId="0" xfId="0" applyFont="1" applyFill="1" applyAlignment="1">
      <alignment horizontal="center" vertical="center"/>
    </xf>
    <xf numFmtId="167" fontId="8" fillId="9" borderId="0" xfId="0" applyNumberFormat="1" applyFont="1" applyFill="1" applyAlignment="1">
      <alignment horizontal="center" vertical="center"/>
    </xf>
    <xf numFmtId="0" fontId="8" fillId="9" borderId="0" xfId="0" applyFont="1" applyFill="1" applyAlignment="1">
      <alignment horizontal="center" vertical="center"/>
    </xf>
    <xf numFmtId="0" fontId="3" fillId="9" borderId="28" xfId="0" applyFont="1" applyFill="1" applyBorder="1" applyAlignment="1">
      <alignment horizontal="centerContinuous" vertical="center"/>
    </xf>
    <xf numFmtId="0" fontId="17" fillId="0" borderId="41" xfId="0" applyFont="1" applyBorder="1" applyAlignment="1">
      <alignment vertical="center"/>
    </xf>
    <xf numFmtId="0" fontId="1" fillId="0" borderId="42" xfId="0" applyFont="1" applyBorder="1" applyAlignment="1">
      <alignment horizontal="center" vertical="center"/>
    </xf>
    <xf numFmtId="9" fontId="1" fillId="0" borderId="35" xfId="0" applyNumberFormat="1" applyFont="1" applyBorder="1" applyAlignment="1">
      <alignment horizontal="center" vertical="center"/>
    </xf>
    <xf numFmtId="1" fontId="1" fillId="0" borderId="35" xfId="0" applyNumberFormat="1" applyFont="1" applyBorder="1" applyAlignment="1">
      <alignment horizontal="center" vertical="center"/>
    </xf>
    <xf numFmtId="166" fontId="1" fillId="0" borderId="40" xfId="0" applyNumberFormat="1" applyFont="1" applyBorder="1" applyAlignment="1">
      <alignment horizontal="center" vertical="center"/>
    </xf>
    <xf numFmtId="168" fontId="7" fillId="0" borderId="43" xfId="0" applyNumberFormat="1" applyFont="1" applyBorder="1" applyAlignment="1">
      <alignment horizontal="center" vertical="center"/>
    </xf>
    <xf numFmtId="1" fontId="20" fillId="0" borderId="44" xfId="0" applyNumberFormat="1" applyFont="1" applyBorder="1" applyAlignment="1">
      <alignment horizontal="center" vertical="center"/>
    </xf>
    <xf numFmtId="168" fontId="7" fillId="0" borderId="34" xfId="0" applyNumberFormat="1" applyFont="1" applyBorder="1" applyAlignment="1">
      <alignment horizontal="center" vertical="center"/>
    </xf>
    <xf numFmtId="168" fontId="7" fillId="0" borderId="44" xfId="0" applyNumberFormat="1" applyFont="1" applyBorder="1" applyAlignment="1">
      <alignment horizontal="center" vertical="center"/>
    </xf>
    <xf numFmtId="167" fontId="1" fillId="0" borderId="45" xfId="0" applyNumberFormat="1" applyFont="1" applyBorder="1" applyAlignment="1">
      <alignment horizontal="center" vertical="center"/>
    </xf>
    <xf numFmtId="168" fontId="21" fillId="0" borderId="46" xfId="0" applyNumberFormat="1" applyFont="1" applyBorder="1" applyAlignment="1">
      <alignment horizontal="center" vertical="center"/>
    </xf>
    <xf numFmtId="166" fontId="1" fillId="0" borderId="44" xfId="0" applyNumberFormat="1" applyFont="1" applyBorder="1" applyAlignment="1">
      <alignment horizontal="center" vertical="center"/>
    </xf>
    <xf numFmtId="168" fontId="7" fillId="0" borderId="46" xfId="0" applyNumberFormat="1" applyFont="1" applyBorder="1" applyAlignment="1">
      <alignment horizontal="center" vertical="center"/>
    </xf>
    <xf numFmtId="0" fontId="8" fillId="9" borderId="4" xfId="0" applyFont="1" applyFill="1" applyBorder="1" applyAlignment="1">
      <alignment horizontal="centerContinuous" vertical="center"/>
    </xf>
    <xf numFmtId="0" fontId="1" fillId="0" borderId="47" xfId="0" applyFont="1" applyBorder="1" applyAlignment="1">
      <alignment horizontal="center" vertical="center" wrapText="1"/>
    </xf>
    <xf numFmtId="0" fontId="15" fillId="0" borderId="48" xfId="0" applyFont="1" applyBorder="1" applyAlignment="1">
      <alignment horizontal="center" vertical="center"/>
    </xf>
    <xf numFmtId="0" fontId="1" fillId="0" borderId="49" xfId="0" applyFont="1" applyBorder="1" applyAlignment="1">
      <alignment horizontal="center" vertical="center"/>
    </xf>
    <xf numFmtId="9" fontId="16" fillId="0" borderId="49" xfId="5" applyFont="1" applyFill="1" applyBorder="1" applyAlignment="1">
      <alignment horizontal="center" vertical="center"/>
    </xf>
    <xf numFmtId="2" fontId="16" fillId="0" borderId="49" xfId="3" applyNumberFormat="1" applyFont="1" applyFill="1" applyBorder="1" applyAlignment="1">
      <alignment horizontal="center" vertical="center"/>
    </xf>
    <xf numFmtId="166" fontId="1" fillId="0" borderId="47" xfId="0" applyNumberFormat="1" applyFont="1" applyBorder="1" applyAlignment="1">
      <alignment horizontal="center" vertical="center"/>
    </xf>
    <xf numFmtId="168" fontId="7" fillId="0" borderId="50" xfId="0" applyNumberFormat="1" applyFont="1" applyBorder="1" applyAlignment="1">
      <alignment horizontal="center" vertical="center"/>
    </xf>
    <xf numFmtId="1" fontId="20" fillId="0" borderId="51" xfId="0" applyNumberFormat="1" applyFont="1" applyBorder="1" applyAlignment="1">
      <alignment horizontal="center" vertical="center"/>
    </xf>
    <xf numFmtId="168" fontId="7" fillId="0" borderId="51" xfId="0" applyNumberFormat="1" applyFont="1" applyBorder="1" applyAlignment="1">
      <alignment horizontal="center" vertical="center"/>
    </xf>
    <xf numFmtId="167" fontId="1" fillId="0" borderId="52" xfId="0" applyNumberFormat="1" applyFont="1" applyBorder="1" applyAlignment="1">
      <alignment horizontal="center" vertical="center"/>
    </xf>
    <xf numFmtId="168" fontId="21" fillId="0" borderId="53" xfId="0" applyNumberFormat="1" applyFont="1" applyBorder="1" applyAlignment="1">
      <alignment horizontal="center" vertical="center"/>
    </xf>
    <xf numFmtId="166" fontId="1" fillId="0" borderId="51" xfId="0" applyNumberFormat="1" applyFont="1" applyBorder="1" applyAlignment="1">
      <alignment horizontal="center" vertical="center"/>
    </xf>
    <xf numFmtId="168" fontId="7" fillId="0" borderId="53" xfId="0" applyNumberFormat="1" applyFont="1" applyBorder="1" applyAlignment="1">
      <alignment horizontal="center" vertical="center"/>
    </xf>
    <xf numFmtId="0" fontId="1" fillId="0" borderId="54" xfId="0" applyFont="1" applyBorder="1" applyAlignment="1">
      <alignment horizontal="center" vertical="center" wrapText="1"/>
    </xf>
    <xf numFmtId="0" fontId="29" fillId="0" borderId="41" xfId="0" applyFont="1" applyBorder="1" applyAlignment="1">
      <alignment vertical="center"/>
    </xf>
    <xf numFmtId="1" fontId="29" fillId="0" borderId="42" xfId="0" applyNumberFormat="1" applyFont="1" applyBorder="1" applyAlignment="1">
      <alignment horizontal="center" vertical="center"/>
    </xf>
    <xf numFmtId="9" fontId="29" fillId="0" borderId="35" xfId="0" applyNumberFormat="1" applyFont="1" applyBorder="1" applyAlignment="1">
      <alignment horizontal="center" vertical="center"/>
    </xf>
    <xf numFmtId="1" fontId="29" fillId="0" borderId="35" xfId="0" applyNumberFormat="1" applyFont="1" applyBorder="1" applyAlignment="1">
      <alignment horizontal="center" vertical="center"/>
    </xf>
    <xf numFmtId="0" fontId="29" fillId="0" borderId="42" xfId="0" applyFont="1" applyBorder="1" applyAlignment="1">
      <alignment horizontal="center" vertical="center"/>
    </xf>
    <xf numFmtId="166" fontId="29" fillId="0" borderId="40" xfId="0" applyNumberFormat="1" applyFont="1" applyBorder="1" applyAlignment="1">
      <alignment horizontal="center" vertical="center"/>
    </xf>
    <xf numFmtId="168" fontId="30" fillId="0" borderId="43" xfId="0" applyNumberFormat="1" applyFont="1" applyBorder="1" applyAlignment="1">
      <alignment horizontal="center" vertical="center"/>
    </xf>
    <xf numFmtId="1" fontId="31" fillId="0" borderId="44" xfId="0" applyNumberFormat="1" applyFont="1" applyBorder="1" applyAlignment="1">
      <alignment horizontal="center" vertical="center"/>
    </xf>
    <xf numFmtId="168" fontId="30" fillId="0" borderId="34" xfId="0" applyNumberFormat="1" applyFont="1" applyBorder="1" applyAlignment="1">
      <alignment horizontal="center" vertical="center"/>
    </xf>
    <xf numFmtId="168" fontId="30" fillId="0" borderId="44" xfId="0" applyNumberFormat="1" applyFont="1" applyBorder="1" applyAlignment="1">
      <alignment horizontal="center" vertical="center"/>
    </xf>
    <xf numFmtId="167" fontId="29" fillId="0" borderId="45" xfId="0" applyNumberFormat="1" applyFont="1" applyBorder="1" applyAlignment="1">
      <alignment horizontal="center" vertical="center"/>
    </xf>
    <xf numFmtId="168" fontId="32" fillId="0" borderId="46" xfId="0" applyNumberFormat="1" applyFont="1" applyBorder="1" applyAlignment="1">
      <alignment horizontal="center" vertical="center"/>
    </xf>
    <xf numFmtId="166" fontId="29" fillId="0" borderId="44" xfId="0" applyNumberFormat="1" applyFont="1" applyBorder="1" applyAlignment="1">
      <alignment horizontal="center" vertical="center"/>
    </xf>
    <xf numFmtId="168" fontId="30" fillId="0" borderId="46" xfId="0" applyNumberFormat="1" applyFont="1" applyBorder="1" applyAlignment="1">
      <alignment horizontal="center" vertical="center"/>
    </xf>
    <xf numFmtId="0" fontId="29" fillId="0" borderId="48" xfId="0" applyFont="1" applyBorder="1" applyAlignment="1">
      <alignment vertical="center"/>
    </xf>
    <xf numFmtId="1" fontId="29" fillId="0" borderId="49" xfId="0" applyNumberFormat="1" applyFont="1" applyBorder="1" applyAlignment="1">
      <alignment horizontal="center" vertical="center"/>
    </xf>
    <xf numFmtId="9" fontId="29" fillId="0" borderId="49" xfId="0" applyNumberFormat="1" applyFont="1" applyBorder="1" applyAlignment="1">
      <alignment horizontal="center" vertical="center"/>
    </xf>
    <xf numFmtId="0" fontId="29" fillId="0" borderId="49" xfId="0" applyFont="1" applyBorder="1" applyAlignment="1">
      <alignment horizontal="center" vertical="center"/>
    </xf>
    <xf numFmtId="166" fontId="29" fillId="0" borderId="47" xfId="0" applyNumberFormat="1" applyFont="1" applyBorder="1" applyAlignment="1">
      <alignment horizontal="center" vertical="center"/>
    </xf>
    <xf numFmtId="168" fontId="30" fillId="0" borderId="50" xfId="0" applyNumberFormat="1" applyFont="1" applyBorder="1" applyAlignment="1">
      <alignment horizontal="center" vertical="center"/>
    </xf>
    <xf numFmtId="1" fontId="31" fillId="0" borderId="51" xfId="0" applyNumberFormat="1" applyFont="1" applyBorder="1" applyAlignment="1">
      <alignment horizontal="center" vertical="center"/>
    </xf>
    <xf numFmtId="168" fontId="30" fillId="0" borderId="51" xfId="0" applyNumberFormat="1" applyFont="1" applyBorder="1" applyAlignment="1">
      <alignment horizontal="center" vertical="center"/>
    </xf>
    <xf numFmtId="167" fontId="29" fillId="0" borderId="52" xfId="0" applyNumberFormat="1" applyFont="1" applyBorder="1" applyAlignment="1">
      <alignment horizontal="center" vertical="center"/>
    </xf>
    <xf numFmtId="168" fontId="32" fillId="0" borderId="53" xfId="0" applyNumberFormat="1" applyFont="1" applyBorder="1" applyAlignment="1">
      <alignment horizontal="center" vertical="center"/>
    </xf>
    <xf numFmtId="166" fontId="29" fillId="0" borderId="51" xfId="0" applyNumberFormat="1" applyFont="1" applyBorder="1" applyAlignment="1">
      <alignment horizontal="center" vertical="center"/>
    </xf>
    <xf numFmtId="168" fontId="30" fillId="0" borderId="53" xfId="0" applyNumberFormat="1" applyFont="1" applyBorder="1" applyAlignment="1">
      <alignment horizontal="center" vertical="center"/>
    </xf>
    <xf numFmtId="0" fontId="1" fillId="0" borderId="41" xfId="0" applyFont="1" applyBorder="1" applyAlignment="1">
      <alignment vertical="center"/>
    </xf>
    <xf numFmtId="9" fontId="16" fillId="0" borderId="42" xfId="5" applyFont="1" applyFill="1" applyBorder="1" applyAlignment="1">
      <alignment horizontal="center" vertical="center"/>
    </xf>
    <xf numFmtId="2" fontId="16" fillId="0" borderId="42" xfId="3" applyNumberFormat="1" applyFont="1" applyFill="1" applyBorder="1" applyAlignment="1">
      <alignment horizontal="center" vertical="center"/>
    </xf>
    <xf numFmtId="0" fontId="1" fillId="0" borderId="41"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7" xfId="0" applyFont="1" applyBorder="1" applyAlignment="1">
      <alignment horizontal="center" vertical="center" wrapText="1"/>
    </xf>
    <xf numFmtId="168" fontId="1" fillId="0" borderId="15" xfId="0" applyNumberFormat="1" applyFont="1" applyBorder="1" applyAlignment="1">
      <alignment horizontal="center" vertical="center"/>
    </xf>
    <xf numFmtId="168" fontId="1" fillId="0" borderId="33" xfId="0" applyNumberFormat="1" applyFont="1" applyBorder="1" applyAlignment="1">
      <alignment horizontal="center" vertical="center"/>
    </xf>
    <xf numFmtId="168" fontId="1" fillId="0" borderId="34" xfId="0" applyNumberFormat="1"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2" fillId="5" borderId="11" xfId="0" applyFont="1" applyFill="1" applyBorder="1" applyAlignment="1">
      <alignment horizontal="center" vertical="center"/>
    </xf>
    <xf numFmtId="0" fontId="12" fillId="5" borderId="12" xfId="0" applyFont="1" applyFill="1" applyBorder="1" applyAlignment="1">
      <alignment horizontal="center"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168" fontId="1" fillId="0" borderId="5" xfId="0" applyNumberFormat="1" applyFont="1" applyBorder="1" applyAlignment="1">
      <alignment horizontal="center" vertical="center"/>
    </xf>
    <xf numFmtId="0" fontId="33"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33" fillId="0" borderId="36"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35" xfId="0" applyFont="1" applyBorder="1" applyAlignment="1">
      <alignment horizontal="center" vertical="center" wrapText="1"/>
    </xf>
  </cellXfs>
  <cellStyles count="6">
    <cellStyle name="Currency 2" xfId="3" xr:uid="{00000000-0005-0000-0000-000031000000}"/>
    <cellStyle name="Hyperlink" xfId="2" builtinId="8"/>
    <cellStyle name="Normal" xfId="0" builtinId="0"/>
    <cellStyle name="Normal 3" xfId="4" xr:uid="{00000000-0005-0000-0000-000032000000}"/>
    <cellStyle name="Percent" xfId="1" builtinId="5"/>
    <cellStyle name="Percent 2" xfId="5" xr:uid="{00000000-0005-0000-0000-000033000000}"/>
  </cellStyles>
  <dxfs count="0"/>
  <tableStyles count="0" defaultTableStyle="TableStyleMedium2" defaultPivotStyle="PivotStyleLight16"/>
  <colors>
    <mruColors>
      <color rgb="FF0000CC"/>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15</xdr:col>
      <xdr:colOff>833828</xdr:colOff>
      <xdr:row>1</xdr:row>
      <xdr:rowOff>65757</xdr:rowOff>
    </xdr:from>
    <xdr:to>
      <xdr:col>17</xdr:col>
      <xdr:colOff>1138877</xdr:colOff>
      <xdr:row>5</xdr:row>
      <xdr:rowOff>49815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085734" y="268163"/>
          <a:ext cx="2352924" cy="793683"/>
        </a:xfrm>
        <a:prstGeom prst="rect">
          <a:avLst/>
        </a:prstGeom>
      </xdr:spPr>
    </xdr:pic>
    <xdr:clientData/>
  </xdr:twoCellAnchor>
  <xdr:oneCellAnchor>
    <xdr:from>
      <xdr:col>15</xdr:col>
      <xdr:colOff>863243</xdr:colOff>
      <xdr:row>43</xdr:row>
      <xdr:rowOff>65057</xdr:rowOff>
    </xdr:from>
    <xdr:ext cx="2352924" cy="793683"/>
    <xdr:pic>
      <xdr:nvPicPr>
        <xdr:cNvPr id="2" name="Picture 1">
          <a:extLst>
            <a:ext uri="{FF2B5EF4-FFF2-40B4-BE49-F238E27FC236}">
              <a16:creationId xmlns:a16="http://schemas.microsoft.com/office/drawing/2014/main" id="{FAAB6587-58BA-4D2D-8170-78F6920150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60125" y="14229292"/>
          <a:ext cx="2352924" cy="793683"/>
        </a:xfrm>
        <a:prstGeom prst="rect">
          <a:avLst/>
        </a:prstGeom>
      </xdr:spPr>
    </xdr:pic>
    <xdr:clientData/>
  </xdr:oneCellAnchor>
  <xdr:oneCellAnchor>
    <xdr:from>
      <xdr:col>15</xdr:col>
      <xdr:colOff>863243</xdr:colOff>
      <xdr:row>85</xdr:row>
      <xdr:rowOff>65057</xdr:rowOff>
    </xdr:from>
    <xdr:ext cx="2352924" cy="793683"/>
    <xdr:pic>
      <xdr:nvPicPr>
        <xdr:cNvPr id="4" name="Picture 3">
          <a:extLst>
            <a:ext uri="{FF2B5EF4-FFF2-40B4-BE49-F238E27FC236}">
              <a16:creationId xmlns:a16="http://schemas.microsoft.com/office/drawing/2014/main" id="{377AF8D6-1F71-44B8-85B4-C9A1476B2FC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60125" y="14229292"/>
          <a:ext cx="2352924" cy="793683"/>
        </a:xfrm>
        <a:prstGeom prst="rect">
          <a:avLst/>
        </a:prstGeom>
      </xdr:spPr>
    </xdr:pic>
    <xdr:clientData/>
  </xdr:oneCellAnchor>
  <xdr:oneCellAnchor>
    <xdr:from>
      <xdr:col>15</xdr:col>
      <xdr:colOff>863243</xdr:colOff>
      <xdr:row>125</xdr:row>
      <xdr:rowOff>65057</xdr:rowOff>
    </xdr:from>
    <xdr:ext cx="2352924" cy="793683"/>
    <xdr:pic>
      <xdr:nvPicPr>
        <xdr:cNvPr id="5" name="Picture 4">
          <a:extLst>
            <a:ext uri="{FF2B5EF4-FFF2-40B4-BE49-F238E27FC236}">
              <a16:creationId xmlns:a16="http://schemas.microsoft.com/office/drawing/2014/main" id="{5D2A86A9-0204-4E88-8CF7-B7CB5B726E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60125" y="28281469"/>
          <a:ext cx="2352924" cy="793683"/>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msbestimating.com/" TargetMode="External"/><Relationship Id="rId3" Type="http://schemas.openxmlformats.org/officeDocument/2006/relationships/hyperlink" Target="http://www.msbestimating.com/" TargetMode="External"/><Relationship Id="rId7" Type="http://schemas.openxmlformats.org/officeDocument/2006/relationships/hyperlink" Target="mailto:estimate@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vmlDrawing" Target="../drawings/vmlDrawing1.vml"/><Relationship Id="rId5" Type="http://schemas.openxmlformats.org/officeDocument/2006/relationships/hyperlink" Target="http://www.msbestimating.com/" TargetMode="External"/><Relationship Id="rId10" Type="http://schemas.openxmlformats.org/officeDocument/2006/relationships/drawing" Target="../drawings/drawing1.xml"/><Relationship Id="rId4" Type="http://schemas.openxmlformats.org/officeDocument/2006/relationships/hyperlink" Target="mailto:estimate@msbestimating.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73"/>
  <sheetViews>
    <sheetView showGridLines="0" tabSelected="1" view="pageBreakPreview" topLeftCell="A149" zoomScale="85" zoomScaleNormal="85" zoomScaleSheetLayoutView="85" workbookViewId="0">
      <selection activeCell="C155" sqref="C155"/>
    </sheetView>
  </sheetViews>
  <sheetFormatPr defaultColWidth="9.140625" defaultRowHeight="15.75"/>
  <cols>
    <col min="1" max="1" width="7.7109375" style="13" customWidth="1"/>
    <col min="2" max="2" width="12.7109375" style="13" customWidth="1"/>
    <col min="3" max="3" width="69" style="13" customWidth="1"/>
    <col min="4" max="4" width="10" style="14" customWidth="1"/>
    <col min="5" max="5" width="9.5703125" style="14" customWidth="1"/>
    <col min="6" max="6" width="13.7109375" style="14" customWidth="1"/>
    <col min="7" max="7" width="10.85546875" style="14" customWidth="1"/>
    <col min="8" max="8" width="14.5703125" style="14" customWidth="1"/>
    <col min="9" max="9" width="10.85546875" style="17" customWidth="1"/>
    <col min="10" max="10" width="8.5703125" style="17" customWidth="1"/>
    <col min="11" max="11" width="14.140625" style="17" customWidth="1"/>
    <col min="12" max="12" width="12.5703125" style="17" customWidth="1"/>
    <col min="13" max="13" width="10.7109375" style="18" customWidth="1"/>
    <col min="14" max="14" width="13.42578125" style="17" customWidth="1"/>
    <col min="15" max="15" width="11.85546875" style="13" customWidth="1"/>
    <col min="16" max="16" width="18.42578125" style="19" customWidth="1"/>
    <col min="17" max="17" width="12.28515625" style="19" customWidth="1"/>
    <col min="18" max="18" width="21.7109375" style="13" customWidth="1"/>
    <col min="19" max="19" width="12.42578125" style="13" customWidth="1"/>
    <col min="20" max="16384" width="9.140625" style="13"/>
  </cols>
  <sheetData>
    <row r="1" spans="1:18">
      <c r="A1" s="104"/>
      <c r="B1" s="105"/>
      <c r="C1" s="106"/>
      <c r="D1" s="107"/>
      <c r="E1" s="108"/>
      <c r="F1" s="108"/>
      <c r="G1" s="108"/>
      <c r="H1" s="108"/>
      <c r="I1" s="108"/>
      <c r="J1" s="108"/>
      <c r="K1" s="108"/>
      <c r="L1" s="108"/>
      <c r="M1" s="109"/>
      <c r="N1" s="110"/>
      <c r="O1" s="111"/>
      <c r="P1" s="110"/>
      <c r="Q1" s="110"/>
      <c r="R1" s="112"/>
    </row>
    <row r="2" spans="1:18">
      <c r="A2" s="22" t="s">
        <v>0</v>
      </c>
      <c r="B2" s="23"/>
      <c r="C2" s="24"/>
      <c r="D2" s="20"/>
      <c r="E2" s="21"/>
      <c r="F2" s="21"/>
      <c r="G2" s="21"/>
      <c r="H2" s="21"/>
      <c r="I2" s="21"/>
      <c r="J2" s="21"/>
      <c r="K2" s="21"/>
      <c r="L2" s="21"/>
      <c r="M2" s="44"/>
      <c r="N2" s="21"/>
      <c r="O2" s="45"/>
      <c r="P2" s="46"/>
      <c r="Q2" s="46"/>
      <c r="R2" s="52"/>
    </row>
    <row r="3" spans="1:18">
      <c r="A3" s="22" t="s">
        <v>1</v>
      </c>
      <c r="B3" s="23"/>
      <c r="C3" s="25"/>
      <c r="D3" s="20"/>
      <c r="E3" s="21"/>
      <c r="F3" s="21"/>
      <c r="G3" s="21"/>
      <c r="H3" s="21"/>
      <c r="I3" s="21"/>
      <c r="J3" s="21"/>
      <c r="K3" s="21"/>
      <c r="L3" s="47" t="s">
        <v>2</v>
      </c>
      <c r="M3" s="53" t="s">
        <v>3</v>
      </c>
      <c r="N3" s="21"/>
      <c r="O3" s="45"/>
      <c r="R3" s="52"/>
    </row>
    <row r="4" spans="1:18">
      <c r="A4" s="26"/>
      <c r="B4" s="27"/>
      <c r="C4" s="24"/>
      <c r="D4" s="20"/>
      <c r="E4" s="21"/>
      <c r="F4" s="21"/>
      <c r="G4" s="21"/>
      <c r="H4" s="21"/>
      <c r="I4" s="21"/>
      <c r="J4" s="21"/>
      <c r="K4" s="21"/>
      <c r="L4" s="47" t="s">
        <v>4</v>
      </c>
      <c r="M4" s="53" t="s">
        <v>5</v>
      </c>
      <c r="N4" s="21"/>
      <c r="O4" s="45"/>
      <c r="R4" s="52"/>
    </row>
    <row r="5" spans="1:18">
      <c r="A5" s="1" t="s">
        <v>6</v>
      </c>
      <c r="B5" s="28"/>
      <c r="C5" s="29"/>
      <c r="D5" s="20"/>
      <c r="E5" s="21"/>
      <c r="F5" s="21"/>
      <c r="G5" s="21"/>
      <c r="H5" s="21"/>
      <c r="I5" s="21"/>
      <c r="J5" s="21"/>
      <c r="K5" s="21"/>
      <c r="L5" s="47" t="s">
        <v>7</v>
      </c>
      <c r="M5" s="47"/>
      <c r="N5" s="21"/>
      <c r="O5" s="45"/>
      <c r="R5" s="52"/>
    </row>
    <row r="6" spans="1:18" ht="16.5" thickBot="1">
      <c r="A6" s="251"/>
      <c r="B6" s="252"/>
      <c r="C6" s="252"/>
      <c r="D6" s="20"/>
      <c r="E6" s="30"/>
      <c r="F6" s="21"/>
      <c r="G6" s="21"/>
      <c r="H6" s="21"/>
      <c r="I6" s="21"/>
      <c r="J6" s="21"/>
      <c r="K6" s="21"/>
      <c r="L6" s="47" t="s">
        <v>8</v>
      </c>
      <c r="M6" s="2">
        <f ca="1">TODAY()</f>
        <v>46151</v>
      </c>
      <c r="N6" s="48"/>
      <c r="O6" s="45"/>
      <c r="R6" s="54"/>
    </row>
    <row r="7" spans="1:18" ht="42" customHeight="1" thickBot="1">
      <c r="A7" s="113" t="s">
        <v>9</v>
      </c>
      <c r="B7" s="114" t="s">
        <v>10</v>
      </c>
      <c r="C7" s="115" t="s">
        <v>11</v>
      </c>
      <c r="D7" s="115" t="s">
        <v>12</v>
      </c>
      <c r="E7" s="115" t="s">
        <v>13</v>
      </c>
      <c r="F7" s="114" t="s">
        <v>14</v>
      </c>
      <c r="G7" s="115" t="s">
        <v>15</v>
      </c>
      <c r="H7" s="115" t="s">
        <v>16</v>
      </c>
      <c r="I7" s="114" t="s">
        <v>17</v>
      </c>
      <c r="J7" s="114" t="s">
        <v>18</v>
      </c>
      <c r="K7" s="114" t="s">
        <v>19</v>
      </c>
      <c r="L7" s="114" t="s">
        <v>20</v>
      </c>
      <c r="M7" s="116" t="s">
        <v>21</v>
      </c>
      <c r="N7" s="114" t="s">
        <v>22</v>
      </c>
      <c r="O7" s="114" t="s">
        <v>23</v>
      </c>
      <c r="P7" s="115" t="s">
        <v>24</v>
      </c>
      <c r="Q7" s="115" t="s">
        <v>25</v>
      </c>
      <c r="R7" s="117" t="s">
        <v>26</v>
      </c>
    </row>
    <row r="8" spans="1:18" ht="27" customHeight="1" thickBot="1">
      <c r="A8" s="31"/>
      <c r="B8" s="32" t="s">
        <v>27</v>
      </c>
      <c r="C8" s="33" t="s">
        <v>28</v>
      </c>
      <c r="D8" s="253"/>
      <c r="E8" s="253"/>
      <c r="F8" s="253"/>
      <c r="G8" s="253"/>
      <c r="H8" s="253"/>
      <c r="I8" s="253"/>
      <c r="J8" s="253"/>
      <c r="K8" s="253"/>
      <c r="L8" s="253"/>
      <c r="M8" s="253"/>
      <c r="N8" s="253"/>
      <c r="O8" s="253"/>
      <c r="P8" s="253"/>
      <c r="Q8" s="253"/>
      <c r="R8" s="254"/>
    </row>
    <row r="9" spans="1:18" ht="27" customHeight="1">
      <c r="A9" s="118">
        <v>1</v>
      </c>
      <c r="B9" s="119"/>
      <c r="C9" s="120" t="s">
        <v>29</v>
      </c>
      <c r="D9" s="121">
        <v>1</v>
      </c>
      <c r="E9" s="122">
        <v>0</v>
      </c>
      <c r="F9" s="123">
        <f>(1+E9)*D9</f>
        <v>1</v>
      </c>
      <c r="G9" s="124" t="s">
        <v>30</v>
      </c>
      <c r="H9" s="125">
        <v>0</v>
      </c>
      <c r="I9" s="126">
        <f t="shared" ref="I9:I18" si="0">H9*F9</f>
        <v>0</v>
      </c>
      <c r="J9" s="127">
        <v>1</v>
      </c>
      <c r="K9" s="128" t="s">
        <v>31</v>
      </c>
      <c r="L9" s="129">
        <v>35</v>
      </c>
      <c r="M9" s="130">
        <v>0</v>
      </c>
      <c r="N9" s="127">
        <f t="shared" ref="N9:N18" si="1">M9*F9</f>
        <v>0</v>
      </c>
      <c r="O9" s="131">
        <f t="shared" ref="O9:O18" si="2">N9*L9</f>
        <v>0</v>
      </c>
      <c r="P9" s="132">
        <f t="shared" ref="P9:P18" si="3">(I9+O9)/F9</f>
        <v>0</v>
      </c>
      <c r="Q9" s="133"/>
      <c r="R9" s="257"/>
    </row>
    <row r="10" spans="1:18" ht="27" customHeight="1">
      <c r="A10" s="134">
        <f>IF(D10=0,"",1+MAX(A$9:A9))</f>
        <v>2</v>
      </c>
      <c r="B10" s="135"/>
      <c r="C10" s="120" t="s">
        <v>32</v>
      </c>
      <c r="D10" s="121">
        <v>1</v>
      </c>
      <c r="E10" s="122">
        <v>0</v>
      </c>
      <c r="F10" s="123">
        <f>(1+E10)*D10</f>
        <v>1</v>
      </c>
      <c r="G10" s="124" t="s">
        <v>30</v>
      </c>
      <c r="H10" s="125">
        <v>0</v>
      </c>
      <c r="I10" s="126">
        <f t="shared" si="0"/>
        <v>0</v>
      </c>
      <c r="J10" s="127">
        <v>1</v>
      </c>
      <c r="K10" s="128" t="s">
        <v>31</v>
      </c>
      <c r="L10" s="129">
        <v>35</v>
      </c>
      <c r="M10" s="130">
        <v>0</v>
      </c>
      <c r="N10" s="127">
        <f t="shared" si="1"/>
        <v>0</v>
      </c>
      <c r="O10" s="131">
        <f t="shared" si="2"/>
        <v>0</v>
      </c>
      <c r="P10" s="132">
        <f t="shared" si="3"/>
        <v>0</v>
      </c>
      <c r="Q10" s="136"/>
      <c r="R10" s="257"/>
    </row>
    <row r="11" spans="1:18" ht="27" customHeight="1">
      <c r="A11" s="134">
        <f>IF(D11=0,"",1+MAX(A$9:A10))</f>
        <v>3</v>
      </c>
      <c r="B11" s="137"/>
      <c r="C11" s="138" t="s">
        <v>33</v>
      </c>
      <c r="D11" s="121">
        <v>1</v>
      </c>
      <c r="E11" s="122">
        <v>0</v>
      </c>
      <c r="F11" s="123">
        <f t="shared" ref="F11:F18" si="4">(1+E11)*D11</f>
        <v>1</v>
      </c>
      <c r="G11" s="139" t="s">
        <v>30</v>
      </c>
      <c r="H11" s="125">
        <v>0</v>
      </c>
      <c r="I11" s="126">
        <f t="shared" si="0"/>
        <v>0</v>
      </c>
      <c r="J11" s="127">
        <v>1</v>
      </c>
      <c r="K11" s="128" t="s">
        <v>31</v>
      </c>
      <c r="L11" s="129">
        <v>35</v>
      </c>
      <c r="M11" s="130">
        <v>0</v>
      </c>
      <c r="N11" s="127">
        <f t="shared" si="1"/>
        <v>0</v>
      </c>
      <c r="O11" s="131">
        <f t="shared" si="2"/>
        <v>0</v>
      </c>
      <c r="P11" s="132">
        <f t="shared" si="3"/>
        <v>0</v>
      </c>
      <c r="Q11" s="136"/>
      <c r="R11" s="257"/>
    </row>
    <row r="12" spans="1:18" ht="27" customHeight="1">
      <c r="A12" s="134">
        <f>IF(D12=0,"",1+MAX(A$9:A11))</f>
        <v>4</v>
      </c>
      <c r="B12" s="137"/>
      <c r="C12" s="138" t="s">
        <v>34</v>
      </c>
      <c r="D12" s="121">
        <v>1</v>
      </c>
      <c r="E12" s="122">
        <v>0</v>
      </c>
      <c r="F12" s="123">
        <f t="shared" si="4"/>
        <v>1</v>
      </c>
      <c r="G12" s="139" t="s">
        <v>30</v>
      </c>
      <c r="H12" s="125">
        <v>0</v>
      </c>
      <c r="I12" s="126">
        <f t="shared" si="0"/>
        <v>0</v>
      </c>
      <c r="J12" s="127">
        <v>1</v>
      </c>
      <c r="K12" s="128" t="s">
        <v>31</v>
      </c>
      <c r="L12" s="129">
        <v>35</v>
      </c>
      <c r="M12" s="130">
        <v>0</v>
      </c>
      <c r="N12" s="127">
        <f t="shared" si="1"/>
        <v>0</v>
      </c>
      <c r="O12" s="131">
        <f t="shared" si="2"/>
        <v>0</v>
      </c>
      <c r="P12" s="132">
        <f t="shared" si="3"/>
        <v>0</v>
      </c>
      <c r="Q12" s="136"/>
      <c r="R12" s="257"/>
    </row>
    <row r="13" spans="1:18" ht="27" customHeight="1">
      <c r="A13" s="134">
        <f>IF(D13=0,"",1+MAX(A$9:A12))</f>
        <v>5</v>
      </c>
      <c r="B13" s="137"/>
      <c r="C13" s="138" t="s">
        <v>35</v>
      </c>
      <c r="D13" s="121">
        <v>1</v>
      </c>
      <c r="E13" s="122">
        <v>0</v>
      </c>
      <c r="F13" s="123">
        <f t="shared" si="4"/>
        <v>1</v>
      </c>
      <c r="G13" s="139" t="s">
        <v>30</v>
      </c>
      <c r="H13" s="125">
        <v>0</v>
      </c>
      <c r="I13" s="126">
        <f t="shared" si="0"/>
        <v>0</v>
      </c>
      <c r="J13" s="127">
        <v>1</v>
      </c>
      <c r="K13" s="128" t="s">
        <v>31</v>
      </c>
      <c r="L13" s="129">
        <v>35</v>
      </c>
      <c r="M13" s="130">
        <v>0</v>
      </c>
      <c r="N13" s="127">
        <f t="shared" si="1"/>
        <v>0</v>
      </c>
      <c r="O13" s="131">
        <f t="shared" si="2"/>
        <v>0</v>
      </c>
      <c r="P13" s="132">
        <f t="shared" si="3"/>
        <v>0</v>
      </c>
      <c r="Q13" s="136"/>
      <c r="R13" s="257"/>
    </row>
    <row r="14" spans="1:18" ht="27" customHeight="1">
      <c r="A14" s="134">
        <f>IF(D14=0,"",1+MAX(A$9:A13))</f>
        <v>6</v>
      </c>
      <c r="B14" s="137"/>
      <c r="C14" s="138" t="s">
        <v>36</v>
      </c>
      <c r="D14" s="121">
        <v>1</v>
      </c>
      <c r="E14" s="122">
        <v>0</v>
      </c>
      <c r="F14" s="123">
        <f t="shared" si="4"/>
        <v>1</v>
      </c>
      <c r="G14" s="139" t="s">
        <v>30</v>
      </c>
      <c r="H14" s="125">
        <v>0</v>
      </c>
      <c r="I14" s="126">
        <f t="shared" si="0"/>
        <v>0</v>
      </c>
      <c r="J14" s="127">
        <v>1</v>
      </c>
      <c r="K14" s="128" t="s">
        <v>31</v>
      </c>
      <c r="L14" s="129">
        <v>35</v>
      </c>
      <c r="M14" s="130">
        <v>0</v>
      </c>
      <c r="N14" s="127">
        <f t="shared" si="1"/>
        <v>0</v>
      </c>
      <c r="O14" s="131">
        <f t="shared" si="2"/>
        <v>0</v>
      </c>
      <c r="P14" s="132">
        <f t="shared" si="3"/>
        <v>0</v>
      </c>
      <c r="Q14" s="136"/>
      <c r="R14" s="257"/>
    </row>
    <row r="15" spans="1:18" ht="27" customHeight="1">
      <c r="A15" s="134">
        <f>IF(D15=0,"",1+MAX(A$9:A14))</f>
        <v>7</v>
      </c>
      <c r="B15" s="137"/>
      <c r="C15" s="138" t="s">
        <v>37</v>
      </c>
      <c r="D15" s="121">
        <v>1</v>
      </c>
      <c r="E15" s="122">
        <v>0</v>
      </c>
      <c r="F15" s="123">
        <f t="shared" si="4"/>
        <v>1</v>
      </c>
      <c r="G15" s="139" t="s">
        <v>30</v>
      </c>
      <c r="H15" s="125">
        <v>0</v>
      </c>
      <c r="I15" s="126">
        <f t="shared" si="0"/>
        <v>0</v>
      </c>
      <c r="J15" s="127">
        <v>1</v>
      </c>
      <c r="K15" s="128" t="s">
        <v>31</v>
      </c>
      <c r="L15" s="129">
        <v>35</v>
      </c>
      <c r="M15" s="130">
        <v>0</v>
      </c>
      <c r="N15" s="127">
        <f t="shared" si="1"/>
        <v>0</v>
      </c>
      <c r="O15" s="131">
        <f t="shared" si="2"/>
        <v>0</v>
      </c>
      <c r="P15" s="132">
        <f t="shared" si="3"/>
        <v>0</v>
      </c>
      <c r="Q15" s="136"/>
      <c r="R15" s="257"/>
    </row>
    <row r="16" spans="1:18" ht="27" customHeight="1">
      <c r="A16" s="134">
        <f>IF(D16=0,"",1+MAX(A$9:A15))</f>
        <v>8</v>
      </c>
      <c r="B16" s="137"/>
      <c r="C16" s="138" t="s">
        <v>38</v>
      </c>
      <c r="D16" s="121">
        <v>1</v>
      </c>
      <c r="E16" s="122">
        <v>0</v>
      </c>
      <c r="F16" s="123">
        <f t="shared" si="4"/>
        <v>1</v>
      </c>
      <c r="G16" s="139" t="s">
        <v>30</v>
      </c>
      <c r="H16" s="125">
        <v>0</v>
      </c>
      <c r="I16" s="126">
        <f t="shared" si="0"/>
        <v>0</v>
      </c>
      <c r="J16" s="127">
        <v>1</v>
      </c>
      <c r="K16" s="128" t="s">
        <v>31</v>
      </c>
      <c r="L16" s="129">
        <v>35</v>
      </c>
      <c r="M16" s="130">
        <v>0</v>
      </c>
      <c r="N16" s="127">
        <f t="shared" si="1"/>
        <v>0</v>
      </c>
      <c r="O16" s="131">
        <f t="shared" si="2"/>
        <v>0</v>
      </c>
      <c r="P16" s="132">
        <f t="shared" si="3"/>
        <v>0</v>
      </c>
      <c r="Q16" s="136"/>
      <c r="R16" s="257"/>
    </row>
    <row r="17" spans="1:18" ht="27" customHeight="1">
      <c r="A17" s="134">
        <f>IF(D17=0,"",1+MAX(A$9:A16))</f>
        <v>9</v>
      </c>
      <c r="B17" s="140"/>
      <c r="C17" s="141" t="s">
        <v>39</v>
      </c>
      <c r="D17" s="121">
        <v>1</v>
      </c>
      <c r="E17" s="122">
        <v>0</v>
      </c>
      <c r="F17" s="123">
        <f t="shared" si="4"/>
        <v>1</v>
      </c>
      <c r="G17" s="124" t="s">
        <v>30</v>
      </c>
      <c r="H17" s="125">
        <v>0</v>
      </c>
      <c r="I17" s="126">
        <f t="shared" si="0"/>
        <v>0</v>
      </c>
      <c r="J17" s="127">
        <v>1</v>
      </c>
      <c r="K17" s="128" t="s">
        <v>31</v>
      </c>
      <c r="L17" s="129">
        <v>35</v>
      </c>
      <c r="M17" s="130">
        <v>0</v>
      </c>
      <c r="N17" s="127">
        <f t="shared" si="1"/>
        <v>0</v>
      </c>
      <c r="O17" s="131">
        <f t="shared" si="2"/>
        <v>0</v>
      </c>
      <c r="P17" s="132">
        <f t="shared" si="3"/>
        <v>0</v>
      </c>
      <c r="Q17" s="136"/>
      <c r="R17" s="257"/>
    </row>
    <row r="18" spans="1:18" ht="27" customHeight="1" thickBot="1">
      <c r="A18" s="134">
        <f>IF(D18=0,"",1+MAX(A$9:A17))</f>
        <v>10</v>
      </c>
      <c r="B18" s="140"/>
      <c r="C18" s="141" t="s">
        <v>40</v>
      </c>
      <c r="D18" s="142">
        <v>1</v>
      </c>
      <c r="E18" s="143">
        <v>0</v>
      </c>
      <c r="F18" s="144">
        <f t="shared" si="4"/>
        <v>1</v>
      </c>
      <c r="G18" s="145" t="s">
        <v>30</v>
      </c>
      <c r="H18" s="125">
        <v>0</v>
      </c>
      <c r="I18" s="126">
        <f t="shared" si="0"/>
        <v>0</v>
      </c>
      <c r="J18" s="127">
        <v>1</v>
      </c>
      <c r="K18" s="128" t="s">
        <v>31</v>
      </c>
      <c r="L18" s="129">
        <v>35</v>
      </c>
      <c r="M18" s="130">
        <v>0</v>
      </c>
      <c r="N18" s="127">
        <f t="shared" si="1"/>
        <v>0</v>
      </c>
      <c r="O18" s="131">
        <f t="shared" si="2"/>
        <v>0</v>
      </c>
      <c r="P18" s="132">
        <f t="shared" si="3"/>
        <v>0</v>
      </c>
      <c r="Q18" s="146"/>
      <c r="R18" s="257"/>
    </row>
    <row r="19" spans="1:18" ht="27" customHeight="1" thickBot="1">
      <c r="A19" s="34" t="str">
        <f>IF(D19=0,"",1+MAX(A$9:A18))</f>
        <v/>
      </c>
      <c r="B19" s="35"/>
      <c r="C19" s="147" t="s">
        <v>41</v>
      </c>
      <c r="D19" s="37"/>
      <c r="E19" s="38"/>
      <c r="F19" s="38"/>
      <c r="G19" s="148" t="s">
        <v>42</v>
      </c>
      <c r="H19" s="38"/>
      <c r="I19" s="49">
        <f>SUM(I9:I18)</f>
        <v>0</v>
      </c>
      <c r="J19" s="49"/>
      <c r="K19" s="49"/>
      <c r="L19" s="49"/>
      <c r="M19" s="50"/>
      <c r="N19" s="148" t="s">
        <v>43</v>
      </c>
      <c r="O19" s="49">
        <f>SUM(O9:O18)</f>
        <v>0</v>
      </c>
      <c r="P19" s="51"/>
      <c r="Q19" s="55"/>
      <c r="R19" s="149">
        <f>(SUM(Q9:Q19))</f>
        <v>0</v>
      </c>
    </row>
    <row r="20" spans="1:18" ht="27" customHeight="1" thickBot="1">
      <c r="A20" s="41" t="str">
        <f>IF(D20=0,"",1+MAX(A$9:A19))</f>
        <v/>
      </c>
      <c r="B20" s="42"/>
      <c r="C20" s="42"/>
      <c r="D20" s="42"/>
      <c r="E20" s="42"/>
      <c r="F20" s="42"/>
      <c r="G20" s="42"/>
      <c r="H20" s="42"/>
      <c r="I20" s="42"/>
      <c r="J20" s="42"/>
      <c r="K20" s="42"/>
      <c r="L20" s="42"/>
      <c r="M20" s="42"/>
      <c r="N20" s="42"/>
      <c r="O20" s="42"/>
      <c r="P20" s="42"/>
      <c r="Q20" s="42"/>
      <c r="R20" s="57"/>
    </row>
    <row r="21" spans="1:18" ht="27" customHeight="1" thickBot="1">
      <c r="A21" s="150" t="str">
        <f>IF(D21=0,"",1+MAX(A$9:A20))</f>
        <v/>
      </c>
      <c r="B21" s="150"/>
      <c r="C21" s="151" t="s">
        <v>44</v>
      </c>
      <c r="D21" s="255"/>
      <c r="E21" s="255"/>
      <c r="F21" s="255"/>
      <c r="G21" s="255"/>
      <c r="H21" s="255"/>
      <c r="I21" s="255"/>
      <c r="J21" s="255"/>
      <c r="K21" s="255"/>
      <c r="L21" s="255"/>
      <c r="M21" s="255"/>
      <c r="N21" s="255"/>
      <c r="O21" s="255"/>
      <c r="P21" s="255"/>
      <c r="Q21" s="255"/>
      <c r="R21" s="256"/>
    </row>
    <row r="22" spans="1:18" ht="27" customHeight="1">
      <c r="A22" s="181" t="str">
        <f>IF(D22=0,"",1+MAX(A$9:A21))</f>
        <v/>
      </c>
      <c r="B22" s="134"/>
      <c r="C22" s="168" t="s">
        <v>45</v>
      </c>
      <c r="D22" s="152"/>
      <c r="E22" s="43"/>
      <c r="F22" s="153"/>
      <c r="G22" s="152"/>
      <c r="H22" s="125"/>
      <c r="I22" s="126"/>
      <c r="J22" s="127"/>
      <c r="K22" s="128"/>
      <c r="L22" s="129"/>
      <c r="M22" s="130"/>
      <c r="N22" s="127"/>
      <c r="O22" s="131"/>
      <c r="P22" s="132"/>
      <c r="Q22" s="154"/>
      <c r="R22" s="248"/>
    </row>
    <row r="23" spans="1:18" ht="27" customHeight="1">
      <c r="A23" s="181">
        <f>IF(D23=0,"",1+MAX(A$9:A22))</f>
        <v>11</v>
      </c>
      <c r="B23" s="258" t="s">
        <v>46</v>
      </c>
      <c r="C23" s="169" t="s">
        <v>47</v>
      </c>
      <c r="D23" s="152">
        <v>4</v>
      </c>
      <c r="E23" s="122">
        <v>0</v>
      </c>
      <c r="F23" s="123">
        <f>(1+E23)*D23</f>
        <v>4</v>
      </c>
      <c r="G23" s="152" t="s">
        <v>48</v>
      </c>
      <c r="H23" s="125">
        <v>865</v>
      </c>
      <c r="I23" s="126">
        <f t="shared" ref="I23" si="5">H23*F23</f>
        <v>3460</v>
      </c>
      <c r="J23" s="127">
        <v>1</v>
      </c>
      <c r="K23" s="128" t="s">
        <v>49</v>
      </c>
      <c r="L23" s="129">
        <v>73.748500000000007</v>
      </c>
      <c r="M23" s="130">
        <v>2.8660000000000001</v>
      </c>
      <c r="N23" s="127">
        <f t="shared" ref="N23" si="6">M23*F23</f>
        <v>11.464</v>
      </c>
      <c r="O23" s="131">
        <f t="shared" ref="O23" si="7">N23*L23</f>
        <v>845.45280400000013</v>
      </c>
      <c r="P23" s="132">
        <f t="shared" ref="P23" si="8">(I23+O23)/F23</f>
        <v>1076.3632010000001</v>
      </c>
      <c r="Q23" s="154">
        <f t="shared" ref="Q23" si="9">P23*F23</f>
        <v>4305.4528040000005</v>
      </c>
      <c r="R23" s="249"/>
    </row>
    <row r="24" spans="1:18" ht="27" customHeight="1">
      <c r="A24" s="181">
        <f>IF(D24=0,"",1+MAX(A$9:A23))</f>
        <v>12</v>
      </c>
      <c r="B24" s="259"/>
      <c r="C24" s="169" t="s">
        <v>50</v>
      </c>
      <c r="D24" s="152">
        <v>13</v>
      </c>
      <c r="E24" s="122">
        <v>0</v>
      </c>
      <c r="F24" s="123">
        <f t="shared" ref="F24:F27" si="10">(1+E24)*D24</f>
        <v>13</v>
      </c>
      <c r="G24" s="152" t="s">
        <v>48</v>
      </c>
      <c r="H24" s="125">
        <v>575.4</v>
      </c>
      <c r="I24" s="126">
        <f t="shared" ref="I24:I32" si="11">H24*F24</f>
        <v>7480.2</v>
      </c>
      <c r="J24" s="127">
        <v>1</v>
      </c>
      <c r="K24" s="128" t="s">
        <v>49</v>
      </c>
      <c r="L24" s="129">
        <v>73.748500000000007</v>
      </c>
      <c r="M24" s="130">
        <v>2.911</v>
      </c>
      <c r="N24" s="127">
        <f t="shared" ref="N24:N32" si="12">M24*F24</f>
        <v>37.843000000000004</v>
      </c>
      <c r="O24" s="131">
        <f t="shared" ref="O24:O32" si="13">N24*L24</f>
        <v>2790.8644855000007</v>
      </c>
      <c r="P24" s="132">
        <f t="shared" ref="P24:P32" si="14">(I24+O24)/F24</f>
        <v>790.08188350000012</v>
      </c>
      <c r="Q24" s="154">
        <f t="shared" ref="Q24:Q32" si="15">P24*F24</f>
        <v>10271.064485500001</v>
      </c>
      <c r="R24" s="249"/>
    </row>
    <row r="25" spans="1:18" ht="27" customHeight="1">
      <c r="A25" s="181">
        <f>IF(D25=0,"",1+MAX(A$9:A24))</f>
        <v>13</v>
      </c>
      <c r="B25" s="259"/>
      <c r="C25" s="169" t="s">
        <v>51</v>
      </c>
      <c r="D25" s="152">
        <v>5</v>
      </c>
      <c r="E25" s="122">
        <v>0</v>
      </c>
      <c r="F25" s="123">
        <f t="shared" si="10"/>
        <v>5</v>
      </c>
      <c r="G25" s="152" t="s">
        <v>48</v>
      </c>
      <c r="H25" s="125">
        <v>399</v>
      </c>
      <c r="I25" s="126">
        <f t="shared" si="11"/>
        <v>1995</v>
      </c>
      <c r="J25" s="127">
        <v>1</v>
      </c>
      <c r="K25" s="128" t="s">
        <v>49</v>
      </c>
      <c r="L25" s="129">
        <v>73.748500000000007</v>
      </c>
      <c r="M25" s="130">
        <v>3.1179999999999999</v>
      </c>
      <c r="N25" s="127">
        <f t="shared" si="12"/>
        <v>15.59</v>
      </c>
      <c r="O25" s="131">
        <f t="shared" si="13"/>
        <v>1149.7391150000001</v>
      </c>
      <c r="P25" s="132">
        <f t="shared" si="14"/>
        <v>628.94782300000008</v>
      </c>
      <c r="Q25" s="154">
        <f t="shared" si="15"/>
        <v>3144.7391150000003</v>
      </c>
      <c r="R25" s="249"/>
    </row>
    <row r="26" spans="1:18" ht="27" customHeight="1">
      <c r="A26" s="181">
        <f>IF(D26=0,"",1+MAX(A$9:A25))</f>
        <v>14</v>
      </c>
      <c r="B26" s="259"/>
      <c r="C26" s="169" t="s">
        <v>52</v>
      </c>
      <c r="D26" s="152">
        <v>34</v>
      </c>
      <c r="E26" s="122">
        <v>0</v>
      </c>
      <c r="F26" s="123">
        <f t="shared" si="10"/>
        <v>34</v>
      </c>
      <c r="G26" s="152" t="s">
        <v>48</v>
      </c>
      <c r="H26" s="125">
        <v>295.62</v>
      </c>
      <c r="I26" s="126">
        <f t="shared" si="11"/>
        <v>10051.08</v>
      </c>
      <c r="J26" s="127">
        <v>1</v>
      </c>
      <c r="K26" s="128" t="s">
        <v>49</v>
      </c>
      <c r="L26" s="129">
        <v>73.748500000000007</v>
      </c>
      <c r="M26" s="130">
        <v>2.556</v>
      </c>
      <c r="N26" s="127">
        <f t="shared" si="12"/>
        <v>86.903999999999996</v>
      </c>
      <c r="O26" s="131">
        <f t="shared" si="13"/>
        <v>6409.0396440000004</v>
      </c>
      <c r="P26" s="132">
        <f t="shared" si="14"/>
        <v>484.12116599999996</v>
      </c>
      <c r="Q26" s="154">
        <f t="shared" si="15"/>
        <v>16460.119643999999</v>
      </c>
      <c r="R26" s="249"/>
    </row>
    <row r="27" spans="1:18" ht="27" customHeight="1">
      <c r="A27" s="181">
        <f>IF(D27=0,"",1+MAX(A$9:A26))</f>
        <v>15</v>
      </c>
      <c r="B27" s="259"/>
      <c r="C27" s="169" t="s">
        <v>53</v>
      </c>
      <c r="D27" s="152">
        <v>2</v>
      </c>
      <c r="E27" s="122">
        <v>0</v>
      </c>
      <c r="F27" s="123">
        <f t="shared" si="10"/>
        <v>2</v>
      </c>
      <c r="G27" s="152" t="s">
        <v>48</v>
      </c>
      <c r="H27" s="125">
        <v>978.12</v>
      </c>
      <c r="I27" s="126">
        <f t="shared" si="11"/>
        <v>1956.24</v>
      </c>
      <c r="J27" s="127">
        <v>1</v>
      </c>
      <c r="K27" s="128" t="s">
        <v>49</v>
      </c>
      <c r="L27" s="129">
        <v>73.748500000000007</v>
      </c>
      <c r="M27" s="130">
        <v>3.5219999999999998</v>
      </c>
      <c r="N27" s="127">
        <f t="shared" si="12"/>
        <v>7.0439999999999996</v>
      </c>
      <c r="O27" s="131">
        <f t="shared" si="13"/>
        <v>519.48443399999996</v>
      </c>
      <c r="P27" s="132">
        <f t="shared" si="14"/>
        <v>1237.8622169999999</v>
      </c>
      <c r="Q27" s="154">
        <f t="shared" si="15"/>
        <v>2475.7244339999997</v>
      </c>
      <c r="R27" s="249"/>
    </row>
    <row r="28" spans="1:18" s="103" customFormat="1" ht="27" customHeight="1">
      <c r="A28" s="181">
        <f>IF(D28=0,"",1+MAX(A$9:A27))</f>
        <v>16</v>
      </c>
      <c r="B28" s="259"/>
      <c r="C28" s="170" t="s">
        <v>134</v>
      </c>
      <c r="D28" s="155">
        <v>4</v>
      </c>
      <c r="E28" s="156">
        <v>0</v>
      </c>
      <c r="F28" s="157">
        <f>(1+E28)*D28</f>
        <v>4</v>
      </c>
      <c r="G28" s="155" t="s">
        <v>48</v>
      </c>
      <c r="H28" s="158">
        <f>2676+34</f>
        <v>2710</v>
      </c>
      <c r="I28" s="159">
        <f t="shared" si="11"/>
        <v>10840</v>
      </c>
      <c r="J28" s="160">
        <v>1</v>
      </c>
      <c r="K28" s="161" t="s">
        <v>49</v>
      </c>
      <c r="L28" s="162">
        <v>65</v>
      </c>
      <c r="M28" s="163">
        <v>2.25</v>
      </c>
      <c r="N28" s="160">
        <f t="shared" si="12"/>
        <v>9</v>
      </c>
      <c r="O28" s="164">
        <f t="shared" si="13"/>
        <v>585</v>
      </c>
      <c r="P28" s="165">
        <f t="shared" si="14"/>
        <v>2856.25</v>
      </c>
      <c r="Q28" s="166">
        <f t="shared" si="15"/>
        <v>11425</v>
      </c>
      <c r="R28" s="249"/>
    </row>
    <row r="29" spans="1:18" s="103" customFormat="1" ht="27" customHeight="1">
      <c r="A29" s="181">
        <f>IF(D29=0,"",1+MAX(A$9:A28))</f>
        <v>17</v>
      </c>
      <c r="B29" s="259"/>
      <c r="C29" s="170" t="s">
        <v>135</v>
      </c>
      <c r="D29" s="155">
        <v>1</v>
      </c>
      <c r="E29" s="156">
        <v>0</v>
      </c>
      <c r="F29" s="157">
        <f t="shared" ref="F29:F32" si="16">(1+E29)*D29</f>
        <v>1</v>
      </c>
      <c r="G29" s="155" t="s">
        <v>48</v>
      </c>
      <c r="H29" s="158">
        <f t="shared" ref="H29:H30" si="17">2676+34</f>
        <v>2710</v>
      </c>
      <c r="I29" s="159">
        <f t="shared" si="11"/>
        <v>2710</v>
      </c>
      <c r="J29" s="160">
        <v>1</v>
      </c>
      <c r="K29" s="161" t="s">
        <v>49</v>
      </c>
      <c r="L29" s="162">
        <v>65</v>
      </c>
      <c r="M29" s="163">
        <v>2.25</v>
      </c>
      <c r="N29" s="160">
        <f t="shared" si="12"/>
        <v>2.25</v>
      </c>
      <c r="O29" s="164">
        <f t="shared" si="13"/>
        <v>146.25</v>
      </c>
      <c r="P29" s="165">
        <f t="shared" si="14"/>
        <v>2856.25</v>
      </c>
      <c r="Q29" s="166">
        <f t="shared" si="15"/>
        <v>2856.25</v>
      </c>
      <c r="R29" s="249"/>
    </row>
    <row r="30" spans="1:18" s="103" customFormat="1" ht="27" customHeight="1">
      <c r="A30" s="181">
        <f>IF(D30=0,"",1+MAX(A$9:A29))</f>
        <v>18</v>
      </c>
      <c r="B30" s="259"/>
      <c r="C30" s="170" t="s">
        <v>136</v>
      </c>
      <c r="D30" s="155">
        <v>1</v>
      </c>
      <c r="E30" s="156">
        <v>0</v>
      </c>
      <c r="F30" s="157">
        <f t="shared" si="16"/>
        <v>1</v>
      </c>
      <c r="G30" s="155" t="s">
        <v>48</v>
      </c>
      <c r="H30" s="158">
        <f t="shared" si="17"/>
        <v>2710</v>
      </c>
      <c r="I30" s="159">
        <f t="shared" si="11"/>
        <v>2710</v>
      </c>
      <c r="J30" s="160">
        <v>1</v>
      </c>
      <c r="K30" s="161" t="s">
        <v>49</v>
      </c>
      <c r="L30" s="162">
        <v>65</v>
      </c>
      <c r="M30" s="163">
        <v>2.25</v>
      </c>
      <c r="N30" s="160">
        <f t="shared" si="12"/>
        <v>2.25</v>
      </c>
      <c r="O30" s="164">
        <f t="shared" si="13"/>
        <v>146.25</v>
      </c>
      <c r="P30" s="165">
        <f t="shared" si="14"/>
        <v>2856.25</v>
      </c>
      <c r="Q30" s="166">
        <f t="shared" si="15"/>
        <v>2856.25</v>
      </c>
      <c r="R30" s="249"/>
    </row>
    <row r="31" spans="1:18" s="103" customFormat="1" ht="27" customHeight="1">
      <c r="A31" s="181">
        <f>IF(D31=0,"",1+MAX(A$9:A30))</f>
        <v>19</v>
      </c>
      <c r="B31" s="259"/>
      <c r="C31" s="170" t="s">
        <v>137</v>
      </c>
      <c r="D31" s="155">
        <v>21</v>
      </c>
      <c r="E31" s="156">
        <v>0</v>
      </c>
      <c r="F31" s="157">
        <f t="shared" si="16"/>
        <v>21</v>
      </c>
      <c r="G31" s="155" t="s">
        <v>48</v>
      </c>
      <c r="H31" s="158">
        <f>59+34</f>
        <v>93</v>
      </c>
      <c r="I31" s="159">
        <f t="shared" si="11"/>
        <v>1953</v>
      </c>
      <c r="J31" s="160">
        <v>1</v>
      </c>
      <c r="K31" s="161" t="s">
        <v>49</v>
      </c>
      <c r="L31" s="162">
        <v>65</v>
      </c>
      <c r="M31" s="163">
        <v>0.87</v>
      </c>
      <c r="N31" s="160">
        <f t="shared" si="12"/>
        <v>18.27</v>
      </c>
      <c r="O31" s="164">
        <f t="shared" si="13"/>
        <v>1187.55</v>
      </c>
      <c r="P31" s="165">
        <f t="shared" si="14"/>
        <v>149.55000000000001</v>
      </c>
      <c r="Q31" s="166">
        <f t="shared" si="15"/>
        <v>3140.55</v>
      </c>
      <c r="R31" s="249"/>
    </row>
    <row r="32" spans="1:18" s="103" customFormat="1" ht="31.5">
      <c r="A32" s="181">
        <f>IF(D32=0,"",1+MAX(A$9:A31))</f>
        <v>20</v>
      </c>
      <c r="B32" s="259"/>
      <c r="C32" s="171" t="s">
        <v>138</v>
      </c>
      <c r="D32" s="155">
        <v>10</v>
      </c>
      <c r="E32" s="156">
        <v>0</v>
      </c>
      <c r="F32" s="157">
        <f t="shared" si="16"/>
        <v>10</v>
      </c>
      <c r="G32" s="155" t="s">
        <v>48</v>
      </c>
      <c r="H32" s="158">
        <f>455+34</f>
        <v>489</v>
      </c>
      <c r="I32" s="159">
        <f t="shared" si="11"/>
        <v>4890</v>
      </c>
      <c r="J32" s="160">
        <v>1</v>
      </c>
      <c r="K32" s="161" t="s">
        <v>49</v>
      </c>
      <c r="L32" s="162">
        <v>65</v>
      </c>
      <c r="M32" s="163">
        <v>1.4289750000000001</v>
      </c>
      <c r="N32" s="160">
        <f t="shared" si="12"/>
        <v>14.289750000000002</v>
      </c>
      <c r="O32" s="164">
        <f t="shared" si="13"/>
        <v>928.83375000000012</v>
      </c>
      <c r="P32" s="165">
        <f t="shared" si="14"/>
        <v>581.883375</v>
      </c>
      <c r="Q32" s="166">
        <f t="shared" si="15"/>
        <v>5818.8337499999998</v>
      </c>
      <c r="R32" s="249"/>
    </row>
    <row r="33" spans="1:18" ht="27" customHeight="1">
      <c r="A33" s="181" t="str">
        <f>IF(D33=0,"",1+MAX(A$9:A32))</f>
        <v/>
      </c>
      <c r="B33" s="259"/>
      <c r="C33" s="172"/>
      <c r="D33" s="152"/>
      <c r="E33" s="43"/>
      <c r="F33" s="153"/>
      <c r="G33" s="152"/>
      <c r="H33" s="125"/>
      <c r="I33" s="126"/>
      <c r="J33" s="127"/>
      <c r="K33" s="128"/>
      <c r="L33" s="129"/>
      <c r="M33" s="130"/>
      <c r="N33" s="127"/>
      <c r="O33" s="131"/>
      <c r="P33" s="132"/>
      <c r="Q33" s="154"/>
      <c r="R33" s="249"/>
    </row>
    <row r="34" spans="1:18" ht="27" customHeight="1">
      <c r="A34" s="181" t="str">
        <f>IF(D34=0,"",1+MAX(A$9:A33))</f>
        <v/>
      </c>
      <c r="B34" s="259"/>
      <c r="C34" s="168" t="s">
        <v>54</v>
      </c>
      <c r="D34" s="152"/>
      <c r="E34" s="43"/>
      <c r="F34" s="153"/>
      <c r="G34" s="152"/>
      <c r="H34" s="125"/>
      <c r="I34" s="126"/>
      <c r="J34" s="127"/>
      <c r="K34" s="128"/>
      <c r="L34" s="129"/>
      <c r="M34" s="130"/>
      <c r="N34" s="127"/>
      <c r="O34" s="131"/>
      <c r="P34" s="132"/>
      <c r="Q34" s="154"/>
      <c r="R34" s="249"/>
    </row>
    <row r="35" spans="1:18" ht="27" customHeight="1">
      <c r="A35" s="181">
        <f>IF(D35=0,"",1+MAX(A$9:A34))</f>
        <v>21</v>
      </c>
      <c r="B35" s="259"/>
      <c r="C35" s="169" t="s">
        <v>55</v>
      </c>
      <c r="D35" s="152">
        <v>1</v>
      </c>
      <c r="E35" s="122">
        <v>0</v>
      </c>
      <c r="F35" s="123">
        <f t="shared" ref="F35:F37" si="18">(1+E35)*D35</f>
        <v>1</v>
      </c>
      <c r="G35" s="152" t="s">
        <v>48</v>
      </c>
      <c r="H35" s="125">
        <v>863.9</v>
      </c>
      <c r="I35" s="126">
        <f t="shared" ref="I35:I37" si="19">H35*F35</f>
        <v>863.9</v>
      </c>
      <c r="J35" s="127">
        <v>1</v>
      </c>
      <c r="K35" s="128" t="s">
        <v>49</v>
      </c>
      <c r="L35" s="129">
        <v>73.748500000000007</v>
      </c>
      <c r="M35" s="130">
        <v>3.8959999999999999</v>
      </c>
      <c r="N35" s="127">
        <f t="shared" ref="N35:N37" si="20">M35*F35</f>
        <v>3.8959999999999999</v>
      </c>
      <c r="O35" s="131">
        <f t="shared" ref="O35:O37" si="21">N35*L35</f>
        <v>287.32415600000002</v>
      </c>
      <c r="P35" s="132">
        <f t="shared" ref="P35:P37" si="22">(I35+O35)/F35</f>
        <v>1151.224156</v>
      </c>
      <c r="Q35" s="154">
        <f t="shared" ref="Q35:Q37" si="23">P35*F35</f>
        <v>1151.224156</v>
      </c>
      <c r="R35" s="249"/>
    </row>
    <row r="36" spans="1:18" ht="27" customHeight="1">
      <c r="A36" s="181">
        <f>IF(D36=0,"",1+MAX(A$9:A35))</f>
        <v>22</v>
      </c>
      <c r="B36" s="259"/>
      <c r="C36" s="169" t="s">
        <v>56</v>
      </c>
      <c r="D36" s="152">
        <v>2</v>
      </c>
      <c r="E36" s="122">
        <v>0</v>
      </c>
      <c r="F36" s="123">
        <f t="shared" si="18"/>
        <v>2</v>
      </c>
      <c r="G36" s="152" t="s">
        <v>48</v>
      </c>
      <c r="H36" s="125">
        <v>300.12</v>
      </c>
      <c r="I36" s="126">
        <f t="shared" si="19"/>
        <v>600.24</v>
      </c>
      <c r="J36" s="127">
        <v>1</v>
      </c>
      <c r="K36" s="128" t="s">
        <v>49</v>
      </c>
      <c r="L36" s="129">
        <v>73.748500000000007</v>
      </c>
      <c r="M36" s="130">
        <v>1.556</v>
      </c>
      <c r="N36" s="127">
        <f t="shared" si="20"/>
        <v>3.1120000000000001</v>
      </c>
      <c r="O36" s="131">
        <f t="shared" si="21"/>
        <v>229.50533200000004</v>
      </c>
      <c r="P36" s="132">
        <f t="shared" si="22"/>
        <v>414.87266600000004</v>
      </c>
      <c r="Q36" s="154">
        <f t="shared" si="23"/>
        <v>829.74533200000008</v>
      </c>
      <c r="R36" s="249"/>
    </row>
    <row r="37" spans="1:18" ht="27" customHeight="1">
      <c r="A37" s="181">
        <f>IF(D37=0,"",1+MAX(A$9:A36))</f>
        <v>23</v>
      </c>
      <c r="B37" s="259"/>
      <c r="C37" s="169" t="s">
        <v>57</v>
      </c>
      <c r="D37" s="152">
        <v>35</v>
      </c>
      <c r="E37" s="122">
        <v>0</v>
      </c>
      <c r="F37" s="123">
        <f t="shared" si="18"/>
        <v>35</v>
      </c>
      <c r="G37" s="152" t="s">
        <v>48</v>
      </c>
      <c r="H37" s="125">
        <v>175.26</v>
      </c>
      <c r="I37" s="126">
        <f t="shared" si="19"/>
        <v>6134.0999999999995</v>
      </c>
      <c r="J37" s="127">
        <v>1</v>
      </c>
      <c r="K37" s="128" t="s">
        <v>49</v>
      </c>
      <c r="L37" s="129">
        <v>73.748500000000007</v>
      </c>
      <c r="M37" s="130">
        <v>1.0209999999999999</v>
      </c>
      <c r="N37" s="127">
        <f t="shared" si="20"/>
        <v>35.734999999999999</v>
      </c>
      <c r="O37" s="131">
        <f t="shared" si="21"/>
        <v>2635.4026475000001</v>
      </c>
      <c r="P37" s="132">
        <f t="shared" si="22"/>
        <v>250.55721849999998</v>
      </c>
      <c r="Q37" s="154">
        <f t="shared" si="23"/>
        <v>8769.5026474999995</v>
      </c>
      <c r="R37" s="249"/>
    </row>
    <row r="38" spans="1:18" ht="27" customHeight="1">
      <c r="A38" s="181" t="str">
        <f>IF(D38=0,"",1+MAX(A$9:A37))</f>
        <v/>
      </c>
      <c r="B38" s="259"/>
      <c r="C38" s="172"/>
      <c r="D38" s="152"/>
      <c r="E38" s="43"/>
      <c r="F38" s="153"/>
      <c r="G38" s="152"/>
      <c r="H38" s="125"/>
      <c r="I38" s="126"/>
      <c r="J38" s="127"/>
      <c r="K38" s="128"/>
      <c r="L38" s="129"/>
      <c r="M38" s="130"/>
      <c r="N38" s="127"/>
      <c r="O38" s="131"/>
      <c r="P38" s="132"/>
      <c r="Q38" s="154"/>
      <c r="R38" s="249"/>
    </row>
    <row r="39" spans="1:18" ht="27" customHeight="1">
      <c r="A39" s="181" t="str">
        <f>IF(D39=0,"",1+MAX(A$9:A38))</f>
        <v/>
      </c>
      <c r="B39" s="259"/>
      <c r="C39" s="168" t="s">
        <v>58</v>
      </c>
      <c r="D39" s="152"/>
      <c r="E39" s="43"/>
      <c r="F39" s="153"/>
      <c r="G39" s="152"/>
      <c r="H39" s="125"/>
      <c r="I39" s="126"/>
      <c r="J39" s="127"/>
      <c r="K39" s="128"/>
      <c r="L39" s="129"/>
      <c r="M39" s="130"/>
      <c r="N39" s="127"/>
      <c r="O39" s="131"/>
      <c r="P39" s="132"/>
      <c r="Q39" s="154"/>
      <c r="R39" s="249"/>
    </row>
    <row r="40" spans="1:18" ht="27" customHeight="1">
      <c r="A40" s="181">
        <f>IF(D40=0,"",1+MAX(A$9:A39))</f>
        <v>24</v>
      </c>
      <c r="B40" s="259"/>
      <c r="C40" s="169" t="s">
        <v>59</v>
      </c>
      <c r="D40" s="152">
        <v>1</v>
      </c>
      <c r="E40" s="122">
        <v>0</v>
      </c>
      <c r="F40" s="123">
        <f t="shared" ref="F40:F42" si="24">(1+E40)*D40</f>
        <v>1</v>
      </c>
      <c r="G40" s="152" t="s">
        <v>48</v>
      </c>
      <c r="H40" s="125">
        <v>956.63</v>
      </c>
      <c r="I40" s="126">
        <f t="shared" ref="I40:I42" si="25">H40*F40</f>
        <v>956.63</v>
      </c>
      <c r="J40" s="127">
        <v>1</v>
      </c>
      <c r="K40" s="128" t="s">
        <v>49</v>
      </c>
      <c r="L40" s="129">
        <v>73.748500000000007</v>
      </c>
      <c r="M40" s="130">
        <v>2.8650000000000002</v>
      </c>
      <c r="N40" s="127">
        <f t="shared" ref="N40:N42" si="26">M40*F40</f>
        <v>2.8650000000000002</v>
      </c>
      <c r="O40" s="131">
        <f t="shared" ref="O40:O42" si="27">N40*L40</f>
        <v>211.28945250000004</v>
      </c>
      <c r="P40" s="132">
        <f t="shared" ref="P40:P42" si="28">(I40+O40)/F40</f>
        <v>1167.9194525</v>
      </c>
      <c r="Q40" s="154">
        <f t="shared" ref="Q40:Q42" si="29">P40*F40</f>
        <v>1167.9194525</v>
      </c>
      <c r="R40" s="249"/>
    </row>
    <row r="41" spans="1:18" ht="27" customHeight="1">
      <c r="A41" s="181">
        <f>IF(D41=0,"",1+MAX(A$9:A40))</f>
        <v>25</v>
      </c>
      <c r="B41" s="259"/>
      <c r="C41" s="169" t="s">
        <v>60</v>
      </c>
      <c r="D41" s="152">
        <v>1</v>
      </c>
      <c r="E41" s="122">
        <v>0</v>
      </c>
      <c r="F41" s="123">
        <f t="shared" si="24"/>
        <v>1</v>
      </c>
      <c r="G41" s="152" t="s">
        <v>48</v>
      </c>
      <c r="H41" s="125">
        <v>351.23</v>
      </c>
      <c r="I41" s="126">
        <f t="shared" si="25"/>
        <v>351.23</v>
      </c>
      <c r="J41" s="127">
        <v>1</v>
      </c>
      <c r="K41" s="128" t="s">
        <v>49</v>
      </c>
      <c r="L41" s="129">
        <v>73.748500000000007</v>
      </c>
      <c r="M41" s="130">
        <v>1.256</v>
      </c>
      <c r="N41" s="127">
        <f t="shared" si="26"/>
        <v>1.256</v>
      </c>
      <c r="O41" s="131">
        <f t="shared" si="27"/>
        <v>92.628116000000006</v>
      </c>
      <c r="P41" s="132">
        <f t="shared" si="28"/>
        <v>443.858116</v>
      </c>
      <c r="Q41" s="154">
        <f t="shared" si="29"/>
        <v>443.858116</v>
      </c>
      <c r="R41" s="249"/>
    </row>
    <row r="42" spans="1:18" ht="27" customHeight="1" thickBot="1">
      <c r="A42" s="181">
        <f>IF(D42=0,"",1+MAX(A$9:A41))</f>
        <v>26</v>
      </c>
      <c r="B42" s="260"/>
      <c r="C42" s="187" t="s">
        <v>61</v>
      </c>
      <c r="D42" s="188">
        <v>1</v>
      </c>
      <c r="E42" s="189">
        <v>0</v>
      </c>
      <c r="F42" s="190">
        <f t="shared" si="24"/>
        <v>1</v>
      </c>
      <c r="G42" s="188" t="s">
        <v>48</v>
      </c>
      <c r="H42" s="191">
        <v>746.89</v>
      </c>
      <c r="I42" s="192">
        <f t="shared" si="25"/>
        <v>746.89</v>
      </c>
      <c r="J42" s="193">
        <v>1</v>
      </c>
      <c r="K42" s="194" t="s">
        <v>49</v>
      </c>
      <c r="L42" s="195">
        <v>73.748500000000007</v>
      </c>
      <c r="M42" s="196">
        <v>2.0190000000000001</v>
      </c>
      <c r="N42" s="193">
        <f t="shared" si="26"/>
        <v>2.0190000000000001</v>
      </c>
      <c r="O42" s="197">
        <f t="shared" si="27"/>
        <v>148.89822150000003</v>
      </c>
      <c r="P42" s="198">
        <f t="shared" si="28"/>
        <v>895.78822149999996</v>
      </c>
      <c r="Q42" s="199">
        <f t="shared" si="29"/>
        <v>895.78822149999996</v>
      </c>
      <c r="R42" s="250"/>
    </row>
    <row r="43" spans="1:18" ht="15.2" customHeight="1">
      <c r="A43" s="104"/>
      <c r="B43" s="182"/>
      <c r="C43" s="183"/>
      <c r="D43" s="107"/>
      <c r="E43" s="108"/>
      <c r="F43" s="108"/>
      <c r="G43" s="108"/>
      <c r="H43" s="108"/>
      <c r="I43" s="108"/>
      <c r="J43" s="108"/>
      <c r="K43" s="108"/>
      <c r="L43" s="108"/>
      <c r="M43" s="184"/>
      <c r="N43" s="108"/>
      <c r="O43" s="185"/>
      <c r="P43" s="108"/>
      <c r="Q43" s="108"/>
      <c r="R43" s="186"/>
    </row>
    <row r="44" spans="1:18" ht="15.2" customHeight="1">
      <c r="A44" s="22" t="s">
        <v>0</v>
      </c>
      <c r="B44" s="23"/>
      <c r="C44" s="24"/>
      <c r="D44" s="20"/>
      <c r="E44" s="21"/>
      <c r="F44" s="21"/>
      <c r="G44" s="21"/>
      <c r="H44" s="21"/>
      <c r="I44" s="21"/>
      <c r="J44" s="21"/>
      <c r="K44" s="21"/>
      <c r="L44" s="21"/>
      <c r="M44" s="44"/>
      <c r="N44" s="21"/>
      <c r="O44" s="45"/>
      <c r="P44" s="46"/>
      <c r="Q44" s="46"/>
      <c r="R44" s="52"/>
    </row>
    <row r="45" spans="1:18" ht="15.2" customHeight="1">
      <c r="A45" s="22" t="s">
        <v>1</v>
      </c>
      <c r="B45" s="23"/>
      <c r="C45" s="25"/>
      <c r="D45" s="20"/>
      <c r="E45" s="21"/>
      <c r="F45" s="21"/>
      <c r="G45" s="21"/>
      <c r="H45" s="21"/>
      <c r="I45" s="21"/>
      <c r="J45" s="21"/>
      <c r="K45" s="21"/>
      <c r="L45" s="47" t="s">
        <v>2</v>
      </c>
      <c r="M45" s="53" t="s">
        <v>3</v>
      </c>
      <c r="N45" s="21"/>
      <c r="O45" s="45"/>
      <c r="R45" s="52"/>
    </row>
    <row r="46" spans="1:18" ht="15.2" customHeight="1">
      <c r="A46" s="26"/>
      <c r="B46" s="27"/>
      <c r="C46" s="24"/>
      <c r="D46" s="20"/>
      <c r="E46" s="21"/>
      <c r="F46" s="21"/>
      <c r="G46" s="21"/>
      <c r="H46" s="21"/>
      <c r="I46" s="21"/>
      <c r="J46" s="21"/>
      <c r="K46" s="21"/>
      <c r="L46" s="47" t="s">
        <v>4</v>
      </c>
      <c r="M46" s="53" t="s">
        <v>5</v>
      </c>
      <c r="N46" s="21"/>
      <c r="O46" s="45"/>
      <c r="R46" s="52"/>
    </row>
    <row r="47" spans="1:18" ht="15.2" customHeight="1">
      <c r="A47" s="1" t="s">
        <v>6</v>
      </c>
      <c r="B47" s="28"/>
      <c r="C47" s="29"/>
      <c r="D47" s="20"/>
      <c r="E47" s="21"/>
      <c r="F47" s="21"/>
      <c r="G47" s="21"/>
      <c r="H47" s="21"/>
      <c r="I47" s="21"/>
      <c r="J47" s="21"/>
      <c r="K47" s="21"/>
      <c r="L47" s="47" t="s">
        <v>7</v>
      </c>
      <c r="M47" s="47"/>
      <c r="N47" s="21"/>
      <c r="O47" s="45"/>
      <c r="R47" s="52"/>
    </row>
    <row r="48" spans="1:18" ht="15.2" customHeight="1" thickBot="1">
      <c r="A48" s="251"/>
      <c r="B48" s="252"/>
      <c r="C48" s="252"/>
      <c r="D48" s="20"/>
      <c r="E48" s="30"/>
      <c r="F48" s="21"/>
      <c r="G48" s="21"/>
      <c r="H48" s="21"/>
      <c r="I48" s="21"/>
      <c r="J48" s="21"/>
      <c r="K48" s="21"/>
      <c r="L48" s="47" t="s">
        <v>8</v>
      </c>
      <c r="M48" s="2">
        <f ca="1">TODAY()</f>
        <v>46151</v>
      </c>
      <c r="N48" s="48"/>
      <c r="O48" s="45"/>
      <c r="R48" s="54"/>
    </row>
    <row r="49" spans="1:18" ht="36.75" thickBot="1">
      <c r="A49" s="113" t="s">
        <v>9</v>
      </c>
      <c r="B49" s="114" t="s">
        <v>10</v>
      </c>
      <c r="C49" s="115" t="s">
        <v>11</v>
      </c>
      <c r="D49" s="115" t="s">
        <v>12</v>
      </c>
      <c r="E49" s="115" t="s">
        <v>13</v>
      </c>
      <c r="F49" s="114" t="s">
        <v>14</v>
      </c>
      <c r="G49" s="115" t="s">
        <v>15</v>
      </c>
      <c r="H49" s="115" t="s">
        <v>16</v>
      </c>
      <c r="I49" s="114" t="s">
        <v>17</v>
      </c>
      <c r="J49" s="114" t="s">
        <v>18</v>
      </c>
      <c r="K49" s="114" t="s">
        <v>19</v>
      </c>
      <c r="L49" s="114" t="s">
        <v>20</v>
      </c>
      <c r="M49" s="116" t="s">
        <v>21</v>
      </c>
      <c r="N49" s="114" t="s">
        <v>22</v>
      </c>
      <c r="O49" s="114" t="s">
        <v>23</v>
      </c>
      <c r="P49" s="115" t="s">
        <v>24</v>
      </c>
      <c r="Q49" s="115" t="s">
        <v>25</v>
      </c>
      <c r="R49" s="117" t="s">
        <v>26</v>
      </c>
    </row>
    <row r="50" spans="1:18" ht="21.75" customHeight="1" thickBot="1">
      <c r="A50" s="31"/>
      <c r="B50" s="32" t="s">
        <v>27</v>
      </c>
      <c r="C50" s="33" t="s">
        <v>28</v>
      </c>
      <c r="D50" s="253"/>
      <c r="E50" s="253"/>
      <c r="F50" s="253"/>
      <c r="G50" s="253"/>
      <c r="H50" s="253"/>
      <c r="I50" s="253"/>
      <c r="J50" s="253"/>
      <c r="K50" s="253"/>
      <c r="L50" s="253"/>
      <c r="M50" s="253"/>
      <c r="N50" s="253"/>
      <c r="O50" s="253"/>
      <c r="P50" s="253"/>
      <c r="Q50" s="253"/>
      <c r="R50" s="254"/>
    </row>
    <row r="51" spans="1:18" ht="27" customHeight="1">
      <c r="A51" s="201" t="str">
        <f>IF(D51=0,"",1+MAX(A$9:A50))</f>
        <v/>
      </c>
      <c r="B51" s="261" t="s">
        <v>46</v>
      </c>
      <c r="C51" s="202" t="s">
        <v>62</v>
      </c>
      <c r="D51" s="203"/>
      <c r="E51" s="204"/>
      <c r="F51" s="205"/>
      <c r="G51" s="203"/>
      <c r="H51" s="206"/>
      <c r="I51" s="207"/>
      <c r="J51" s="208"/>
      <c r="K51" s="209"/>
      <c r="L51" s="209"/>
      <c r="M51" s="210"/>
      <c r="N51" s="208"/>
      <c r="O51" s="211"/>
      <c r="P51" s="212"/>
      <c r="Q51" s="213"/>
      <c r="R51" s="248"/>
    </row>
    <row r="52" spans="1:18" ht="27" customHeight="1">
      <c r="A52" s="134">
        <f>IF(D52=0,"",1+MAX(A$9:A51))</f>
        <v>27</v>
      </c>
      <c r="B52" s="262"/>
      <c r="C52" s="172" t="s">
        <v>63</v>
      </c>
      <c r="D52" s="152">
        <v>1</v>
      </c>
      <c r="E52" s="122">
        <v>0</v>
      </c>
      <c r="F52" s="123">
        <f t="shared" ref="F52:F53" si="30">(1+E52)*D52</f>
        <v>1</v>
      </c>
      <c r="G52" s="152" t="s">
        <v>48</v>
      </c>
      <c r="H52" s="125">
        <v>1200</v>
      </c>
      <c r="I52" s="126">
        <f t="shared" ref="I52:I53" si="31">H52*F52</f>
        <v>1200</v>
      </c>
      <c r="J52" s="127">
        <v>1</v>
      </c>
      <c r="K52" s="128" t="s">
        <v>49</v>
      </c>
      <c r="L52" s="129">
        <v>73.748500000000007</v>
      </c>
      <c r="M52" s="130">
        <v>5.5659999999999998</v>
      </c>
      <c r="N52" s="127">
        <f t="shared" ref="N52:N53" si="32">M52*F52</f>
        <v>5.5659999999999998</v>
      </c>
      <c r="O52" s="131">
        <f t="shared" ref="O52:O53" si="33">N52*L52</f>
        <v>410.48415100000005</v>
      </c>
      <c r="P52" s="132">
        <f t="shared" ref="P52:P53" si="34">(I52+O52)/F52</f>
        <v>1610.4841510000001</v>
      </c>
      <c r="Q52" s="154">
        <f t="shared" ref="Q52:Q53" si="35">P52*F52</f>
        <v>1610.4841510000001</v>
      </c>
      <c r="R52" s="249"/>
    </row>
    <row r="53" spans="1:18" ht="27" customHeight="1">
      <c r="A53" s="134">
        <f>IF(D53=0,"",1+MAX(A$9:A52))</f>
        <v>28</v>
      </c>
      <c r="B53" s="262"/>
      <c r="C53" s="172" t="s">
        <v>64</v>
      </c>
      <c r="D53" s="152">
        <v>1</v>
      </c>
      <c r="E53" s="122">
        <v>0</v>
      </c>
      <c r="F53" s="123">
        <f t="shared" si="30"/>
        <v>1</v>
      </c>
      <c r="G53" s="152" t="s">
        <v>48</v>
      </c>
      <c r="H53" s="125">
        <v>3816.4</v>
      </c>
      <c r="I53" s="126">
        <f t="shared" si="31"/>
        <v>3816.4</v>
      </c>
      <c r="J53" s="127">
        <v>1</v>
      </c>
      <c r="K53" s="128" t="s">
        <v>49</v>
      </c>
      <c r="L53" s="129">
        <v>73.748500000000007</v>
      </c>
      <c r="M53" s="130">
        <v>8.5690000000000008</v>
      </c>
      <c r="N53" s="127">
        <f t="shared" si="32"/>
        <v>8.5690000000000008</v>
      </c>
      <c r="O53" s="131">
        <f t="shared" si="33"/>
        <v>631.95089650000011</v>
      </c>
      <c r="P53" s="132">
        <f t="shared" si="34"/>
        <v>4448.3508965000001</v>
      </c>
      <c r="Q53" s="154">
        <f t="shared" si="35"/>
        <v>4448.3508965000001</v>
      </c>
      <c r="R53" s="249"/>
    </row>
    <row r="54" spans="1:18" ht="27" customHeight="1">
      <c r="A54" s="134" t="str">
        <f>IF(D54=0,"",1+MAX(A$9:A53))</f>
        <v/>
      </c>
      <c r="B54" s="262"/>
      <c r="C54" s="168" t="s">
        <v>65</v>
      </c>
      <c r="D54" s="152"/>
      <c r="E54" s="43"/>
      <c r="F54" s="153"/>
      <c r="G54" s="152"/>
      <c r="H54" s="125"/>
      <c r="I54" s="126"/>
      <c r="J54" s="127"/>
      <c r="K54" s="128"/>
      <c r="L54" s="129"/>
      <c r="M54" s="130"/>
      <c r="N54" s="127"/>
      <c r="O54" s="131"/>
      <c r="P54" s="132"/>
      <c r="Q54" s="154"/>
      <c r="R54" s="249"/>
    </row>
    <row r="55" spans="1:18" ht="27" customHeight="1">
      <c r="A55" s="134">
        <f>IF(D55=0,"",1+MAX(A$9:A54))</f>
        <v>29</v>
      </c>
      <c r="B55" s="262"/>
      <c r="C55" s="172" t="s">
        <v>66</v>
      </c>
      <c r="D55" s="152">
        <v>2</v>
      </c>
      <c r="E55" s="122">
        <v>0</v>
      </c>
      <c r="F55" s="123">
        <f t="shared" ref="F55:F117" si="36">(1+E55)*D55</f>
        <v>2</v>
      </c>
      <c r="G55" s="152" t="s">
        <v>48</v>
      </c>
      <c r="H55" s="125">
        <v>101.39</v>
      </c>
      <c r="I55" s="126">
        <f t="shared" ref="I55:I117" si="37">H55*F55</f>
        <v>202.78</v>
      </c>
      <c r="J55" s="127">
        <v>1</v>
      </c>
      <c r="K55" s="128" t="s">
        <v>49</v>
      </c>
      <c r="L55" s="129">
        <v>73.748500000000007</v>
      </c>
      <c r="M55" s="130">
        <v>1.0860000000000001</v>
      </c>
      <c r="N55" s="127">
        <f t="shared" ref="N55:N117" si="38">M55*F55</f>
        <v>2.1720000000000002</v>
      </c>
      <c r="O55" s="131">
        <f t="shared" ref="O55:O117" si="39">N55*L55</f>
        <v>160.18174200000001</v>
      </c>
      <c r="P55" s="132">
        <f t="shared" ref="P55:P117" si="40">(I55+O55)/F55</f>
        <v>181.48087100000001</v>
      </c>
      <c r="Q55" s="154">
        <f t="shared" ref="Q55:Q117" si="41">P55*F55</f>
        <v>362.96174200000002</v>
      </c>
      <c r="R55" s="249"/>
    </row>
    <row r="56" spans="1:18" ht="27" customHeight="1">
      <c r="A56" s="134">
        <f>IF(D56=0,"",1+MAX(A$9:A55))</f>
        <v>30</v>
      </c>
      <c r="B56" s="262"/>
      <c r="C56" s="172" t="s">
        <v>67</v>
      </c>
      <c r="D56" s="152">
        <v>5</v>
      </c>
      <c r="E56" s="122">
        <v>0</v>
      </c>
      <c r="F56" s="123">
        <f t="shared" si="36"/>
        <v>5</v>
      </c>
      <c r="G56" s="152" t="s">
        <v>48</v>
      </c>
      <c r="H56" s="125">
        <v>150.25</v>
      </c>
      <c r="I56" s="126">
        <f t="shared" si="37"/>
        <v>751.25</v>
      </c>
      <c r="J56" s="127">
        <v>1</v>
      </c>
      <c r="K56" s="128" t="s">
        <v>49</v>
      </c>
      <c r="L56" s="129">
        <v>73.748500000000007</v>
      </c>
      <c r="M56" s="130">
        <v>1.55</v>
      </c>
      <c r="N56" s="127">
        <f t="shared" si="38"/>
        <v>7.75</v>
      </c>
      <c r="O56" s="131">
        <f t="shared" si="39"/>
        <v>571.55087500000002</v>
      </c>
      <c r="P56" s="132">
        <f t="shared" si="40"/>
        <v>264.56017499999996</v>
      </c>
      <c r="Q56" s="154">
        <f t="shared" si="41"/>
        <v>1322.8008749999999</v>
      </c>
      <c r="R56" s="249"/>
    </row>
    <row r="57" spans="1:18" ht="27" customHeight="1">
      <c r="A57" s="134">
        <f>IF(D57=0,"",1+MAX(A$9:A56))</f>
        <v>31</v>
      </c>
      <c r="B57" s="262"/>
      <c r="C57" s="169" t="s">
        <v>68</v>
      </c>
      <c r="D57" s="152">
        <v>9</v>
      </c>
      <c r="E57" s="122">
        <v>0</v>
      </c>
      <c r="F57" s="123">
        <f t="shared" si="36"/>
        <v>9</v>
      </c>
      <c r="G57" s="152" t="s">
        <v>48</v>
      </c>
      <c r="H57" s="125">
        <v>121.5</v>
      </c>
      <c r="I57" s="126">
        <f t="shared" si="37"/>
        <v>1093.5</v>
      </c>
      <c r="J57" s="127">
        <v>1</v>
      </c>
      <c r="K57" s="128" t="s">
        <v>49</v>
      </c>
      <c r="L57" s="129">
        <v>73.748500000000007</v>
      </c>
      <c r="M57" s="130">
        <v>1.413</v>
      </c>
      <c r="N57" s="127">
        <f t="shared" si="38"/>
        <v>12.717000000000001</v>
      </c>
      <c r="O57" s="131">
        <f t="shared" si="39"/>
        <v>937.8596745000001</v>
      </c>
      <c r="P57" s="132">
        <f t="shared" si="40"/>
        <v>225.70663049999999</v>
      </c>
      <c r="Q57" s="154">
        <f t="shared" si="41"/>
        <v>2031.3596745</v>
      </c>
      <c r="R57" s="249"/>
    </row>
    <row r="58" spans="1:18" ht="27" customHeight="1">
      <c r="A58" s="134">
        <f>IF(D58=0,"",1+MAX(A$9:A57))</f>
        <v>32</v>
      </c>
      <c r="B58" s="262"/>
      <c r="C58" s="172" t="s">
        <v>69</v>
      </c>
      <c r="D58" s="152">
        <v>2</v>
      </c>
      <c r="E58" s="122">
        <v>0</v>
      </c>
      <c r="F58" s="123">
        <f t="shared" si="36"/>
        <v>2</v>
      </c>
      <c r="G58" s="152" t="s">
        <v>48</v>
      </c>
      <c r="H58" s="125">
        <v>950</v>
      </c>
      <c r="I58" s="126">
        <f t="shared" si="37"/>
        <v>1900</v>
      </c>
      <c r="J58" s="127">
        <v>1</v>
      </c>
      <c r="K58" s="128" t="s">
        <v>49</v>
      </c>
      <c r="L58" s="129">
        <v>73.748500000000007</v>
      </c>
      <c r="M58" s="130">
        <v>4.0259999999999998</v>
      </c>
      <c r="N58" s="127">
        <f t="shared" si="38"/>
        <v>8.0519999999999996</v>
      </c>
      <c r="O58" s="131">
        <f t="shared" si="39"/>
        <v>593.82292200000006</v>
      </c>
      <c r="P58" s="132">
        <f t="shared" si="40"/>
        <v>1246.9114610000001</v>
      </c>
      <c r="Q58" s="154">
        <f t="shared" si="41"/>
        <v>2493.8229220000003</v>
      </c>
      <c r="R58" s="249"/>
    </row>
    <row r="59" spans="1:18" ht="27" customHeight="1">
      <c r="A59" s="134">
        <f>IF(D59=0,"",1+MAX(A$9:A58))</f>
        <v>33</v>
      </c>
      <c r="B59" s="262"/>
      <c r="C59" s="172" t="s">
        <v>70</v>
      </c>
      <c r="D59" s="152">
        <v>26</v>
      </c>
      <c r="E59" s="122">
        <v>0</v>
      </c>
      <c r="F59" s="123">
        <f t="shared" si="36"/>
        <v>26</v>
      </c>
      <c r="G59" s="152" t="s">
        <v>48</v>
      </c>
      <c r="H59" s="125">
        <v>1356.28</v>
      </c>
      <c r="I59" s="126">
        <f t="shared" si="37"/>
        <v>35263.279999999999</v>
      </c>
      <c r="J59" s="127">
        <v>1</v>
      </c>
      <c r="K59" s="128" t="s">
        <v>49</v>
      </c>
      <c r="L59" s="129">
        <v>73.748500000000007</v>
      </c>
      <c r="M59" s="130">
        <v>1.861</v>
      </c>
      <c r="N59" s="127">
        <f t="shared" si="38"/>
        <v>48.386000000000003</v>
      </c>
      <c r="O59" s="131">
        <f t="shared" si="39"/>
        <v>3568.3949210000005</v>
      </c>
      <c r="P59" s="132">
        <f t="shared" si="40"/>
        <v>1493.5259584999999</v>
      </c>
      <c r="Q59" s="154">
        <f t="shared" si="41"/>
        <v>38831.674920999998</v>
      </c>
      <c r="R59" s="249"/>
    </row>
    <row r="60" spans="1:18" ht="27" customHeight="1">
      <c r="A60" s="134">
        <f>IF(D60=0,"",1+MAX(A$9:A59))</f>
        <v>34</v>
      </c>
      <c r="B60" s="262"/>
      <c r="C60" s="172" t="s">
        <v>71</v>
      </c>
      <c r="D60" s="152">
        <v>3</v>
      </c>
      <c r="E60" s="122">
        <v>0</v>
      </c>
      <c r="F60" s="123">
        <f t="shared" si="36"/>
        <v>3</v>
      </c>
      <c r="G60" s="152" t="s">
        <v>48</v>
      </c>
      <c r="H60" s="125">
        <v>2516.38</v>
      </c>
      <c r="I60" s="126">
        <f t="shared" si="37"/>
        <v>7549.14</v>
      </c>
      <c r="J60" s="127">
        <v>1</v>
      </c>
      <c r="K60" s="128" t="s">
        <v>49</v>
      </c>
      <c r="L60" s="129">
        <v>73.748500000000007</v>
      </c>
      <c r="M60" s="130">
        <v>8.0120000000000005</v>
      </c>
      <c r="N60" s="127">
        <f t="shared" si="38"/>
        <v>24.036000000000001</v>
      </c>
      <c r="O60" s="131">
        <f t="shared" si="39"/>
        <v>1772.6189460000003</v>
      </c>
      <c r="P60" s="132">
        <f t="shared" si="40"/>
        <v>3107.252982</v>
      </c>
      <c r="Q60" s="154">
        <f t="shared" si="41"/>
        <v>9321.7589459999999</v>
      </c>
      <c r="R60" s="249"/>
    </row>
    <row r="61" spans="1:18" ht="27" customHeight="1">
      <c r="A61" s="134">
        <f>IF(D61=0,"",1+MAX(A$9:A60))</f>
        <v>35</v>
      </c>
      <c r="B61" s="262"/>
      <c r="C61" s="172" t="s">
        <v>72</v>
      </c>
      <c r="D61" s="152">
        <v>137</v>
      </c>
      <c r="E61" s="122">
        <v>0</v>
      </c>
      <c r="F61" s="123">
        <f t="shared" si="36"/>
        <v>137</v>
      </c>
      <c r="G61" s="152" t="s">
        <v>73</v>
      </c>
      <c r="H61" s="125">
        <v>18.12</v>
      </c>
      <c r="I61" s="126">
        <f t="shared" si="37"/>
        <v>2482.44</v>
      </c>
      <c r="J61" s="127">
        <v>1</v>
      </c>
      <c r="K61" s="128" t="s">
        <v>49</v>
      </c>
      <c r="L61" s="129">
        <v>73.748500000000007</v>
      </c>
      <c r="M61" s="130">
        <v>0.35699999999999998</v>
      </c>
      <c r="N61" s="127">
        <f t="shared" si="38"/>
        <v>48.908999999999999</v>
      </c>
      <c r="O61" s="131">
        <f t="shared" si="39"/>
        <v>3606.9653865000005</v>
      </c>
      <c r="P61" s="132">
        <f t="shared" si="40"/>
        <v>44.448214500000006</v>
      </c>
      <c r="Q61" s="154">
        <f t="shared" si="41"/>
        <v>6089.4053865000005</v>
      </c>
      <c r="R61" s="249"/>
    </row>
    <row r="62" spans="1:18" ht="27" customHeight="1">
      <c r="A62" s="134">
        <f>IF(D62=0,"",1+MAX(A$9:A61))</f>
        <v>36</v>
      </c>
      <c r="B62" s="262"/>
      <c r="C62" s="172" t="s">
        <v>74</v>
      </c>
      <c r="D62" s="152">
        <v>16</v>
      </c>
      <c r="E62" s="122">
        <v>0</v>
      </c>
      <c r="F62" s="123">
        <f t="shared" si="36"/>
        <v>16</v>
      </c>
      <c r="G62" s="152" t="s">
        <v>48</v>
      </c>
      <c r="H62" s="125">
        <v>354.6</v>
      </c>
      <c r="I62" s="126">
        <f t="shared" si="37"/>
        <v>5673.6</v>
      </c>
      <c r="J62" s="127">
        <v>1</v>
      </c>
      <c r="K62" s="128" t="s">
        <v>49</v>
      </c>
      <c r="L62" s="129">
        <v>73.748500000000007</v>
      </c>
      <c r="M62" s="130">
        <v>2.5859999999999999</v>
      </c>
      <c r="N62" s="127">
        <f t="shared" si="38"/>
        <v>41.375999999999998</v>
      </c>
      <c r="O62" s="131">
        <f t="shared" si="39"/>
        <v>3051.4179360000003</v>
      </c>
      <c r="P62" s="132">
        <f t="shared" si="40"/>
        <v>545.31362100000001</v>
      </c>
      <c r="Q62" s="154">
        <f t="shared" si="41"/>
        <v>8725.0179360000002</v>
      </c>
      <c r="R62" s="249"/>
    </row>
    <row r="63" spans="1:18" ht="27" customHeight="1">
      <c r="A63" s="134">
        <f>IF(D63=0,"",1+MAX(A$9:A62))</f>
        <v>37</v>
      </c>
      <c r="B63" s="262"/>
      <c r="C63" s="172" t="s">
        <v>75</v>
      </c>
      <c r="D63" s="152">
        <v>57</v>
      </c>
      <c r="E63" s="122">
        <v>0</v>
      </c>
      <c r="F63" s="123">
        <f t="shared" si="36"/>
        <v>57</v>
      </c>
      <c r="G63" s="152" t="s">
        <v>48</v>
      </c>
      <c r="H63" s="125">
        <v>1099.7</v>
      </c>
      <c r="I63" s="126">
        <f t="shared" si="37"/>
        <v>62682.9</v>
      </c>
      <c r="J63" s="127">
        <v>1</v>
      </c>
      <c r="K63" s="128" t="s">
        <v>49</v>
      </c>
      <c r="L63" s="129">
        <v>73.748500000000007</v>
      </c>
      <c r="M63" s="130">
        <v>1.236</v>
      </c>
      <c r="N63" s="127">
        <f t="shared" si="38"/>
        <v>70.451999999999998</v>
      </c>
      <c r="O63" s="131">
        <f t="shared" si="39"/>
        <v>5195.7293220000001</v>
      </c>
      <c r="P63" s="132">
        <f t="shared" si="40"/>
        <v>1190.8531460000002</v>
      </c>
      <c r="Q63" s="154">
        <f t="shared" si="41"/>
        <v>67878.629322000008</v>
      </c>
      <c r="R63" s="249"/>
    </row>
    <row r="64" spans="1:18" ht="27" customHeight="1">
      <c r="A64" s="134">
        <f>IF(D64=0,"",1+MAX(A$9:A63))</f>
        <v>38</v>
      </c>
      <c r="B64" s="262"/>
      <c r="C64" s="172" t="s">
        <v>76</v>
      </c>
      <c r="D64" s="152">
        <v>179</v>
      </c>
      <c r="E64" s="122">
        <v>0</v>
      </c>
      <c r="F64" s="123">
        <f t="shared" si="36"/>
        <v>179</v>
      </c>
      <c r="G64" s="152" t="s">
        <v>48</v>
      </c>
      <c r="H64" s="125">
        <v>75.16</v>
      </c>
      <c r="I64" s="126">
        <f t="shared" si="37"/>
        <v>13453.64</v>
      </c>
      <c r="J64" s="127">
        <v>1</v>
      </c>
      <c r="K64" s="128" t="s">
        <v>49</v>
      </c>
      <c r="L64" s="129">
        <v>73.748500000000007</v>
      </c>
      <c r="M64" s="130">
        <v>2.665</v>
      </c>
      <c r="N64" s="127">
        <f t="shared" si="38"/>
        <v>477.03500000000003</v>
      </c>
      <c r="O64" s="131">
        <f t="shared" si="39"/>
        <v>35180.615697500005</v>
      </c>
      <c r="P64" s="132">
        <f t="shared" si="40"/>
        <v>271.69975250000005</v>
      </c>
      <c r="Q64" s="154">
        <f t="shared" si="41"/>
        <v>48634.255697500012</v>
      </c>
      <c r="R64" s="249"/>
    </row>
    <row r="65" spans="1:18" ht="27" customHeight="1">
      <c r="A65" s="134">
        <f>IF(D65=0,"",1+MAX(A$9:A64))</f>
        <v>39</v>
      </c>
      <c r="B65" s="262"/>
      <c r="C65" s="172" t="s">
        <v>77</v>
      </c>
      <c r="D65" s="152">
        <v>51</v>
      </c>
      <c r="E65" s="122">
        <v>0</v>
      </c>
      <c r="F65" s="123">
        <f t="shared" si="36"/>
        <v>51</v>
      </c>
      <c r="G65" s="152" t="s">
        <v>48</v>
      </c>
      <c r="H65" s="125">
        <v>456.35</v>
      </c>
      <c r="I65" s="126">
        <f t="shared" si="37"/>
        <v>23273.850000000002</v>
      </c>
      <c r="J65" s="127">
        <v>1</v>
      </c>
      <c r="K65" s="128" t="s">
        <v>49</v>
      </c>
      <c r="L65" s="129">
        <v>73.748500000000007</v>
      </c>
      <c r="M65" s="130">
        <v>0.52200000000000002</v>
      </c>
      <c r="N65" s="127">
        <f t="shared" si="38"/>
        <v>26.622</v>
      </c>
      <c r="O65" s="131">
        <f t="shared" si="39"/>
        <v>1963.3325670000002</v>
      </c>
      <c r="P65" s="132">
        <f t="shared" si="40"/>
        <v>494.84671700000007</v>
      </c>
      <c r="Q65" s="154">
        <f t="shared" si="41"/>
        <v>25237.182567000003</v>
      </c>
      <c r="R65" s="249"/>
    </row>
    <row r="66" spans="1:18" ht="27" customHeight="1">
      <c r="A66" s="134">
        <f>IF(D66=0,"",1+MAX(A$9:A65))</f>
        <v>40</v>
      </c>
      <c r="B66" s="262"/>
      <c r="C66" s="172" t="s">
        <v>78</v>
      </c>
      <c r="D66" s="152">
        <v>3</v>
      </c>
      <c r="E66" s="122">
        <v>0</v>
      </c>
      <c r="F66" s="123">
        <f t="shared" si="36"/>
        <v>3</v>
      </c>
      <c r="G66" s="152" t="s">
        <v>48</v>
      </c>
      <c r="H66" s="125">
        <v>65.349999999999994</v>
      </c>
      <c r="I66" s="126">
        <f t="shared" si="37"/>
        <v>196.04999999999998</v>
      </c>
      <c r="J66" s="127">
        <v>1</v>
      </c>
      <c r="K66" s="128" t="s">
        <v>49</v>
      </c>
      <c r="L66" s="129">
        <v>73.748500000000007</v>
      </c>
      <c r="M66" s="130">
        <v>0.25800000000000001</v>
      </c>
      <c r="N66" s="127">
        <f t="shared" si="38"/>
        <v>0.77400000000000002</v>
      </c>
      <c r="O66" s="131">
        <f t="shared" si="39"/>
        <v>57.081339000000007</v>
      </c>
      <c r="P66" s="132">
        <f t="shared" si="40"/>
        <v>84.377112999999994</v>
      </c>
      <c r="Q66" s="154">
        <f t="shared" si="41"/>
        <v>253.13133899999997</v>
      </c>
      <c r="R66" s="249"/>
    </row>
    <row r="67" spans="1:18" ht="27" customHeight="1">
      <c r="A67" s="134">
        <f>IF(D67=0,"",1+MAX(A$9:A66))</f>
        <v>41</v>
      </c>
      <c r="B67" s="262"/>
      <c r="C67" s="172" t="s">
        <v>79</v>
      </c>
      <c r="D67" s="152">
        <v>3</v>
      </c>
      <c r="E67" s="122">
        <v>0</v>
      </c>
      <c r="F67" s="123">
        <f t="shared" si="36"/>
        <v>3</v>
      </c>
      <c r="G67" s="152" t="s">
        <v>48</v>
      </c>
      <c r="H67" s="125">
        <v>17400.23</v>
      </c>
      <c r="I67" s="126">
        <f t="shared" si="37"/>
        <v>52200.69</v>
      </c>
      <c r="J67" s="127">
        <v>1</v>
      </c>
      <c r="K67" s="128" t="s">
        <v>49</v>
      </c>
      <c r="L67" s="129">
        <v>73.748500000000007</v>
      </c>
      <c r="M67" s="130">
        <v>3.5659999999999998</v>
      </c>
      <c r="N67" s="127">
        <f t="shared" si="38"/>
        <v>10.698</v>
      </c>
      <c r="O67" s="131">
        <f t="shared" si="39"/>
        <v>788.96145300000012</v>
      </c>
      <c r="P67" s="132">
        <f t="shared" si="40"/>
        <v>17663.217151000001</v>
      </c>
      <c r="Q67" s="154">
        <f t="shared" si="41"/>
        <v>52989.651452999999</v>
      </c>
      <c r="R67" s="249"/>
    </row>
    <row r="68" spans="1:18" ht="27" customHeight="1">
      <c r="A68" s="134">
        <f>IF(D68=0,"",1+MAX(A$9:A67))</f>
        <v>42</v>
      </c>
      <c r="B68" s="262"/>
      <c r="C68" s="172" t="s">
        <v>80</v>
      </c>
      <c r="D68" s="152">
        <v>6</v>
      </c>
      <c r="E68" s="122">
        <v>0</v>
      </c>
      <c r="F68" s="123">
        <f t="shared" si="36"/>
        <v>6</v>
      </c>
      <c r="G68" s="152" t="s">
        <v>48</v>
      </c>
      <c r="H68" s="125">
        <v>379.23</v>
      </c>
      <c r="I68" s="126">
        <f t="shared" si="37"/>
        <v>2275.38</v>
      </c>
      <c r="J68" s="127">
        <v>1</v>
      </c>
      <c r="K68" s="128" t="s">
        <v>49</v>
      </c>
      <c r="L68" s="129">
        <v>73.748500000000007</v>
      </c>
      <c r="M68" s="130">
        <v>1.55</v>
      </c>
      <c r="N68" s="127">
        <f t="shared" si="38"/>
        <v>9.3000000000000007</v>
      </c>
      <c r="O68" s="131">
        <f t="shared" si="39"/>
        <v>685.86105000000009</v>
      </c>
      <c r="P68" s="132">
        <f t="shared" si="40"/>
        <v>493.54017500000003</v>
      </c>
      <c r="Q68" s="154">
        <f t="shared" si="41"/>
        <v>2961.2410500000001</v>
      </c>
      <c r="R68" s="249"/>
    </row>
    <row r="69" spans="1:18" ht="27" customHeight="1">
      <c r="A69" s="134">
        <f>IF(D69=0,"",1+MAX(A$9:A68))</f>
        <v>43</v>
      </c>
      <c r="B69" s="262"/>
      <c r="C69" s="172" t="s">
        <v>81</v>
      </c>
      <c r="D69" s="152">
        <v>12</v>
      </c>
      <c r="E69" s="122">
        <v>0</v>
      </c>
      <c r="F69" s="123">
        <f t="shared" si="36"/>
        <v>12</v>
      </c>
      <c r="G69" s="152" t="s">
        <v>48</v>
      </c>
      <c r="H69" s="125">
        <v>185.36</v>
      </c>
      <c r="I69" s="126">
        <f t="shared" si="37"/>
        <v>2224.3200000000002</v>
      </c>
      <c r="J69" s="127">
        <v>1</v>
      </c>
      <c r="K69" s="128" t="s">
        <v>49</v>
      </c>
      <c r="L69" s="129">
        <v>73.748500000000007</v>
      </c>
      <c r="M69" s="130">
        <v>0.75800000000000001</v>
      </c>
      <c r="N69" s="127">
        <f t="shared" si="38"/>
        <v>9.0960000000000001</v>
      </c>
      <c r="O69" s="131">
        <f t="shared" si="39"/>
        <v>670.81635600000004</v>
      </c>
      <c r="P69" s="132">
        <f t="shared" si="40"/>
        <v>241.26136299999999</v>
      </c>
      <c r="Q69" s="154">
        <f t="shared" si="41"/>
        <v>2895.136356</v>
      </c>
      <c r="R69" s="249"/>
    </row>
    <row r="70" spans="1:18" ht="27" customHeight="1">
      <c r="A70" s="134">
        <f>IF(D70=0,"",1+MAX(A$9:A69))</f>
        <v>44</v>
      </c>
      <c r="B70" s="262"/>
      <c r="C70" s="172" t="s">
        <v>82</v>
      </c>
      <c r="D70" s="152">
        <v>2</v>
      </c>
      <c r="E70" s="122">
        <v>0</v>
      </c>
      <c r="F70" s="123">
        <f t="shared" si="36"/>
        <v>2</v>
      </c>
      <c r="G70" s="152" t="s">
        <v>48</v>
      </c>
      <c r="H70" s="125">
        <v>856.91</v>
      </c>
      <c r="I70" s="126">
        <f t="shared" si="37"/>
        <v>1713.82</v>
      </c>
      <c r="J70" s="127">
        <v>1</v>
      </c>
      <c r="K70" s="128" t="s">
        <v>49</v>
      </c>
      <c r="L70" s="129">
        <v>73.748500000000007</v>
      </c>
      <c r="M70" s="130">
        <v>3.504</v>
      </c>
      <c r="N70" s="127">
        <f t="shared" si="38"/>
        <v>7.008</v>
      </c>
      <c r="O70" s="131">
        <f t="shared" si="39"/>
        <v>516.82948800000008</v>
      </c>
      <c r="P70" s="132">
        <f t="shared" si="40"/>
        <v>1115.324744</v>
      </c>
      <c r="Q70" s="154">
        <f t="shared" si="41"/>
        <v>2230.649488</v>
      </c>
      <c r="R70" s="249"/>
    </row>
    <row r="71" spans="1:18" ht="27" customHeight="1">
      <c r="A71" s="134">
        <f>IF(D71=0,"",1+MAX(A$9:A70))</f>
        <v>45</v>
      </c>
      <c r="B71" s="262"/>
      <c r="C71" s="172" t="s">
        <v>83</v>
      </c>
      <c r="D71" s="152">
        <v>20</v>
      </c>
      <c r="E71" s="122">
        <v>0</v>
      </c>
      <c r="F71" s="123">
        <f t="shared" si="36"/>
        <v>20</v>
      </c>
      <c r="G71" s="152" t="s">
        <v>48</v>
      </c>
      <c r="H71" s="125">
        <v>551.23</v>
      </c>
      <c r="I71" s="126">
        <f t="shared" si="37"/>
        <v>11024.6</v>
      </c>
      <c r="J71" s="127">
        <v>1</v>
      </c>
      <c r="K71" s="128" t="s">
        <v>49</v>
      </c>
      <c r="L71" s="129">
        <v>73.748500000000007</v>
      </c>
      <c r="M71" s="130">
        <v>3.105</v>
      </c>
      <c r="N71" s="127">
        <f t="shared" si="38"/>
        <v>62.1</v>
      </c>
      <c r="O71" s="131">
        <f t="shared" si="39"/>
        <v>4579.7818500000003</v>
      </c>
      <c r="P71" s="132">
        <f t="shared" si="40"/>
        <v>780.2190925000001</v>
      </c>
      <c r="Q71" s="154">
        <f t="shared" si="41"/>
        <v>15604.381850000002</v>
      </c>
      <c r="R71" s="249"/>
    </row>
    <row r="72" spans="1:18" ht="27" customHeight="1">
      <c r="A72" s="134">
        <f>IF(D72=0,"",1+MAX(A$9:A71))</f>
        <v>46</v>
      </c>
      <c r="B72" s="262"/>
      <c r="C72" s="172" t="s">
        <v>84</v>
      </c>
      <c r="D72" s="121">
        <v>103.09</v>
      </c>
      <c r="E72" s="122">
        <v>0.1</v>
      </c>
      <c r="F72" s="123">
        <f t="shared" si="36"/>
        <v>113.39900000000002</v>
      </c>
      <c r="G72" s="152" t="s">
        <v>73</v>
      </c>
      <c r="H72" s="125">
        <v>0.17</v>
      </c>
      <c r="I72" s="126">
        <f t="shared" si="37"/>
        <v>19.277830000000005</v>
      </c>
      <c r="J72" s="127">
        <v>1</v>
      </c>
      <c r="K72" s="128" t="s">
        <v>49</v>
      </c>
      <c r="L72" s="129">
        <v>73.748500000000007</v>
      </c>
      <c r="M72" s="130">
        <v>1.3120000000000001</v>
      </c>
      <c r="N72" s="127">
        <f t="shared" si="38"/>
        <v>148.77948800000001</v>
      </c>
      <c r="O72" s="131">
        <f t="shared" si="39"/>
        <v>10972.264070768002</v>
      </c>
      <c r="P72" s="132">
        <f t="shared" si="40"/>
        <v>96.928032000000016</v>
      </c>
      <c r="Q72" s="154">
        <f t="shared" si="41"/>
        <v>10991.541900768003</v>
      </c>
      <c r="R72" s="249"/>
    </row>
    <row r="73" spans="1:18" ht="27" customHeight="1">
      <c r="A73" s="134">
        <f>IF(D73=0,"",1+MAX(A$9:A72))</f>
        <v>47</v>
      </c>
      <c r="B73" s="262"/>
      <c r="C73" s="172" t="s">
        <v>85</v>
      </c>
      <c r="D73" s="152">
        <v>2</v>
      </c>
      <c r="E73" s="122">
        <v>0</v>
      </c>
      <c r="F73" s="123">
        <f t="shared" si="36"/>
        <v>2</v>
      </c>
      <c r="G73" s="152" t="s">
        <v>48</v>
      </c>
      <c r="H73" s="125">
        <f>4.62+1.62</f>
        <v>6.24</v>
      </c>
      <c r="I73" s="126">
        <f t="shared" si="37"/>
        <v>12.48</v>
      </c>
      <c r="J73" s="127">
        <v>1</v>
      </c>
      <c r="K73" s="128" t="s">
        <v>49</v>
      </c>
      <c r="L73" s="129">
        <v>73.748500000000007</v>
      </c>
      <c r="M73" s="130">
        <v>0.34499999999999997</v>
      </c>
      <c r="N73" s="127">
        <f t="shared" si="38"/>
        <v>0.69</v>
      </c>
      <c r="O73" s="131">
        <f t="shared" si="39"/>
        <v>50.886465000000001</v>
      </c>
      <c r="P73" s="132">
        <f t="shared" si="40"/>
        <v>31.683232500000003</v>
      </c>
      <c r="Q73" s="154">
        <f t="shared" si="41"/>
        <v>63.366465000000005</v>
      </c>
      <c r="R73" s="249"/>
    </row>
    <row r="74" spans="1:18" ht="27" customHeight="1">
      <c r="A74" s="134">
        <f>IF(D74=0,"",1+MAX(A$9:A73))</f>
        <v>48</v>
      </c>
      <c r="B74" s="262"/>
      <c r="C74" s="172" t="s">
        <v>86</v>
      </c>
      <c r="D74" s="152">
        <v>6</v>
      </c>
      <c r="E74" s="122">
        <v>0</v>
      </c>
      <c r="F74" s="123">
        <f t="shared" si="36"/>
        <v>6</v>
      </c>
      <c r="G74" s="152" t="s">
        <v>48</v>
      </c>
      <c r="H74" s="125">
        <v>4.62</v>
      </c>
      <c r="I74" s="126">
        <f t="shared" si="37"/>
        <v>27.72</v>
      </c>
      <c r="J74" s="127">
        <v>1</v>
      </c>
      <c r="K74" s="128" t="s">
        <v>49</v>
      </c>
      <c r="L74" s="129">
        <v>73.748500000000007</v>
      </c>
      <c r="M74" s="130">
        <v>0.25600000000000001</v>
      </c>
      <c r="N74" s="127">
        <f t="shared" si="38"/>
        <v>1.536</v>
      </c>
      <c r="O74" s="131">
        <f t="shared" si="39"/>
        <v>113.27769600000002</v>
      </c>
      <c r="P74" s="132">
        <f t="shared" si="40"/>
        <v>23.499616000000003</v>
      </c>
      <c r="Q74" s="154">
        <f t="shared" si="41"/>
        <v>140.99769600000002</v>
      </c>
      <c r="R74" s="249"/>
    </row>
    <row r="75" spans="1:18" ht="27" customHeight="1">
      <c r="A75" s="134">
        <f>IF(D75=0,"",1+MAX(A$9:A74))</f>
        <v>49</v>
      </c>
      <c r="B75" s="262"/>
      <c r="C75" s="172" t="s">
        <v>87</v>
      </c>
      <c r="D75" s="152">
        <v>1</v>
      </c>
      <c r="E75" s="122">
        <v>0</v>
      </c>
      <c r="F75" s="123">
        <f t="shared" si="36"/>
        <v>1</v>
      </c>
      <c r="G75" s="152" t="s">
        <v>48</v>
      </c>
      <c r="H75" s="125">
        <v>21.35</v>
      </c>
      <c r="I75" s="126">
        <f t="shared" si="37"/>
        <v>21.35</v>
      </c>
      <c r="J75" s="127">
        <v>1</v>
      </c>
      <c r="K75" s="128" t="s">
        <v>49</v>
      </c>
      <c r="L75" s="129">
        <v>73.748500000000007</v>
      </c>
      <c r="M75" s="130">
        <v>0.75600000000000001</v>
      </c>
      <c r="N75" s="127">
        <f t="shared" si="38"/>
        <v>0.75600000000000001</v>
      </c>
      <c r="O75" s="131">
        <f t="shared" si="39"/>
        <v>55.753866000000009</v>
      </c>
      <c r="P75" s="132">
        <f t="shared" si="40"/>
        <v>77.103866000000011</v>
      </c>
      <c r="Q75" s="154">
        <f t="shared" si="41"/>
        <v>77.103866000000011</v>
      </c>
      <c r="R75" s="249"/>
    </row>
    <row r="76" spans="1:18" ht="27" customHeight="1">
      <c r="A76" s="134">
        <f>IF(D76=0,"",1+MAX(A$9:A75))</f>
        <v>50</v>
      </c>
      <c r="B76" s="262"/>
      <c r="C76" s="172" t="s">
        <v>88</v>
      </c>
      <c r="D76" s="152">
        <v>3</v>
      </c>
      <c r="E76" s="122">
        <v>0</v>
      </c>
      <c r="F76" s="123">
        <f t="shared" si="36"/>
        <v>3</v>
      </c>
      <c r="G76" s="152" t="s">
        <v>48</v>
      </c>
      <c r="H76" s="125">
        <v>2501.67</v>
      </c>
      <c r="I76" s="126">
        <f t="shared" si="37"/>
        <v>7505.01</v>
      </c>
      <c r="J76" s="127">
        <v>1</v>
      </c>
      <c r="K76" s="128" t="s">
        <v>49</v>
      </c>
      <c r="L76" s="129">
        <v>73.748500000000007</v>
      </c>
      <c r="M76" s="130">
        <v>8.0150000000000006</v>
      </c>
      <c r="N76" s="127">
        <f t="shared" si="38"/>
        <v>24.045000000000002</v>
      </c>
      <c r="O76" s="131">
        <f t="shared" si="39"/>
        <v>1773.2826825000002</v>
      </c>
      <c r="P76" s="132">
        <f t="shared" si="40"/>
        <v>3092.7642274999998</v>
      </c>
      <c r="Q76" s="154">
        <f t="shared" si="41"/>
        <v>9278.2926824999995</v>
      </c>
      <c r="R76" s="249"/>
    </row>
    <row r="77" spans="1:18" ht="27" customHeight="1">
      <c r="A77" s="134">
        <f>IF(D77=0,"",1+MAX(A$9:A76))</f>
        <v>51</v>
      </c>
      <c r="B77" s="262"/>
      <c r="C77" s="172" t="s">
        <v>89</v>
      </c>
      <c r="D77" s="152">
        <v>3</v>
      </c>
      <c r="E77" s="122">
        <v>0</v>
      </c>
      <c r="F77" s="123">
        <f t="shared" si="36"/>
        <v>3</v>
      </c>
      <c r="G77" s="152" t="s">
        <v>48</v>
      </c>
      <c r="H77" s="125">
        <v>43.35</v>
      </c>
      <c r="I77" s="126">
        <f t="shared" si="37"/>
        <v>130.05000000000001</v>
      </c>
      <c r="J77" s="127">
        <v>1</v>
      </c>
      <c r="K77" s="128" t="s">
        <v>49</v>
      </c>
      <c r="L77" s="129">
        <v>73.748500000000007</v>
      </c>
      <c r="M77" s="130">
        <v>0.69599999999999995</v>
      </c>
      <c r="N77" s="127">
        <f t="shared" si="38"/>
        <v>2.0880000000000001</v>
      </c>
      <c r="O77" s="131">
        <f t="shared" si="39"/>
        <v>153.98686800000002</v>
      </c>
      <c r="P77" s="132">
        <f t="shared" si="40"/>
        <v>94.678956000000014</v>
      </c>
      <c r="Q77" s="154">
        <f t="shared" si="41"/>
        <v>284.03686800000003</v>
      </c>
      <c r="R77" s="249"/>
    </row>
    <row r="78" spans="1:18" ht="27" customHeight="1">
      <c r="A78" s="134">
        <f>IF(D78=0,"",1+MAX(A$9:A77))</f>
        <v>52</v>
      </c>
      <c r="B78" s="262"/>
      <c r="C78" s="169" t="s">
        <v>90</v>
      </c>
      <c r="D78" s="152">
        <v>4</v>
      </c>
      <c r="E78" s="122">
        <v>0</v>
      </c>
      <c r="F78" s="123">
        <f t="shared" si="36"/>
        <v>4</v>
      </c>
      <c r="G78" s="152" t="s">
        <v>48</v>
      </c>
      <c r="H78" s="125">
        <v>11.25</v>
      </c>
      <c r="I78" s="126">
        <f t="shared" si="37"/>
        <v>45</v>
      </c>
      <c r="J78" s="127">
        <v>1</v>
      </c>
      <c r="K78" s="128" t="s">
        <v>49</v>
      </c>
      <c r="L78" s="129">
        <v>73.748500000000007</v>
      </c>
      <c r="M78" s="130">
        <v>0.502</v>
      </c>
      <c r="N78" s="127">
        <f t="shared" si="38"/>
        <v>2.008</v>
      </c>
      <c r="O78" s="131">
        <f t="shared" si="39"/>
        <v>148.08698800000002</v>
      </c>
      <c r="P78" s="132">
        <f t="shared" si="40"/>
        <v>48.271747000000005</v>
      </c>
      <c r="Q78" s="154">
        <f t="shared" si="41"/>
        <v>193.08698800000002</v>
      </c>
      <c r="R78" s="249"/>
    </row>
    <row r="79" spans="1:18" ht="27" customHeight="1">
      <c r="A79" s="134">
        <f>IF(D79=0,"",1+MAX(A$9:A78))</f>
        <v>53</v>
      </c>
      <c r="B79" s="262"/>
      <c r="C79" s="169" t="s">
        <v>91</v>
      </c>
      <c r="D79" s="152">
        <v>4</v>
      </c>
      <c r="E79" s="122">
        <v>0</v>
      </c>
      <c r="F79" s="123">
        <f t="shared" si="36"/>
        <v>4</v>
      </c>
      <c r="G79" s="152" t="s">
        <v>48</v>
      </c>
      <c r="H79" s="125">
        <v>112.35</v>
      </c>
      <c r="I79" s="126">
        <f t="shared" si="37"/>
        <v>449.4</v>
      </c>
      <c r="J79" s="127">
        <v>1</v>
      </c>
      <c r="K79" s="128" t="s">
        <v>49</v>
      </c>
      <c r="L79" s="129">
        <v>73.748500000000007</v>
      </c>
      <c r="M79" s="130">
        <v>1.2050000000000001</v>
      </c>
      <c r="N79" s="127">
        <f t="shared" si="38"/>
        <v>4.82</v>
      </c>
      <c r="O79" s="131">
        <f t="shared" si="39"/>
        <v>355.46777000000003</v>
      </c>
      <c r="P79" s="132">
        <f t="shared" si="40"/>
        <v>201.21694250000002</v>
      </c>
      <c r="Q79" s="154">
        <f t="shared" si="41"/>
        <v>804.86777000000006</v>
      </c>
      <c r="R79" s="249"/>
    </row>
    <row r="80" spans="1:18" ht="27" customHeight="1">
      <c r="A80" s="134">
        <f>IF(D80=0,"",1+MAX(A$9:A79))</f>
        <v>54</v>
      </c>
      <c r="B80" s="262"/>
      <c r="C80" s="169" t="s">
        <v>92</v>
      </c>
      <c r="D80" s="152">
        <v>4</v>
      </c>
      <c r="E80" s="122">
        <v>0</v>
      </c>
      <c r="F80" s="123">
        <f t="shared" si="36"/>
        <v>4</v>
      </c>
      <c r="G80" s="152" t="s">
        <v>48</v>
      </c>
      <c r="H80" s="125">
        <v>376.6</v>
      </c>
      <c r="I80" s="126">
        <f t="shared" si="37"/>
        <v>1506.4</v>
      </c>
      <c r="J80" s="127">
        <v>1</v>
      </c>
      <c r="K80" s="128" t="s">
        <v>49</v>
      </c>
      <c r="L80" s="129">
        <v>73.748500000000007</v>
      </c>
      <c r="M80" s="130">
        <v>2.5659999999999998</v>
      </c>
      <c r="N80" s="127">
        <f t="shared" si="38"/>
        <v>10.263999999999999</v>
      </c>
      <c r="O80" s="131">
        <f t="shared" si="39"/>
        <v>756.95460400000002</v>
      </c>
      <c r="P80" s="132">
        <f t="shared" si="40"/>
        <v>565.83865100000003</v>
      </c>
      <c r="Q80" s="154">
        <f t="shared" si="41"/>
        <v>2263.3546040000001</v>
      </c>
      <c r="R80" s="249"/>
    </row>
    <row r="81" spans="1:18" ht="27" customHeight="1">
      <c r="A81" s="134">
        <f>IF(D81=0,"",1+MAX(A$9:A80))</f>
        <v>55</v>
      </c>
      <c r="B81" s="262"/>
      <c r="C81" s="169" t="s">
        <v>93</v>
      </c>
      <c r="D81" s="152">
        <v>4</v>
      </c>
      <c r="E81" s="122">
        <v>0</v>
      </c>
      <c r="F81" s="123">
        <f t="shared" si="36"/>
        <v>4</v>
      </c>
      <c r="G81" s="152" t="s">
        <v>48</v>
      </c>
      <c r="H81" s="125">
        <v>601.25</v>
      </c>
      <c r="I81" s="126">
        <f t="shared" si="37"/>
        <v>2405</v>
      </c>
      <c r="J81" s="127">
        <v>1</v>
      </c>
      <c r="K81" s="128" t="s">
        <v>49</v>
      </c>
      <c r="L81" s="129">
        <v>73.748500000000007</v>
      </c>
      <c r="M81" s="130">
        <v>2.0150000000000001</v>
      </c>
      <c r="N81" s="127">
        <f t="shared" si="38"/>
        <v>8.06</v>
      </c>
      <c r="O81" s="131">
        <f t="shared" si="39"/>
        <v>594.41291000000012</v>
      </c>
      <c r="P81" s="132">
        <f t="shared" si="40"/>
        <v>749.8532275</v>
      </c>
      <c r="Q81" s="154">
        <f t="shared" si="41"/>
        <v>2999.41291</v>
      </c>
      <c r="R81" s="249"/>
    </row>
    <row r="82" spans="1:18" ht="27" customHeight="1">
      <c r="A82" s="134">
        <f>IF(D82=0,"",1+MAX(A$9:A81))</f>
        <v>56</v>
      </c>
      <c r="B82" s="262"/>
      <c r="C82" s="169" t="s">
        <v>94</v>
      </c>
      <c r="D82" s="152">
        <v>3</v>
      </c>
      <c r="E82" s="122">
        <v>0</v>
      </c>
      <c r="F82" s="123">
        <f t="shared" si="36"/>
        <v>3</v>
      </c>
      <c r="G82" s="152" t="s">
        <v>48</v>
      </c>
      <c r="H82" s="125">
        <v>412.26</v>
      </c>
      <c r="I82" s="126">
        <f t="shared" si="37"/>
        <v>1236.78</v>
      </c>
      <c r="J82" s="127">
        <v>1</v>
      </c>
      <c r="K82" s="128" t="s">
        <v>49</v>
      </c>
      <c r="L82" s="129">
        <v>73.748500000000007</v>
      </c>
      <c r="M82" s="130">
        <v>1.966</v>
      </c>
      <c r="N82" s="127">
        <f t="shared" si="38"/>
        <v>5.8979999999999997</v>
      </c>
      <c r="O82" s="131">
        <f t="shared" si="39"/>
        <v>434.96865300000002</v>
      </c>
      <c r="P82" s="132">
        <f t="shared" si="40"/>
        <v>557.249551</v>
      </c>
      <c r="Q82" s="154">
        <f t="shared" si="41"/>
        <v>1671.7486530000001</v>
      </c>
      <c r="R82" s="249"/>
    </row>
    <row r="83" spans="1:18" s="103" customFormat="1" ht="27" customHeight="1">
      <c r="A83" s="134">
        <f>IF(D83=0,"",1+MAX(A$9:A82))</f>
        <v>57</v>
      </c>
      <c r="B83" s="262"/>
      <c r="C83" s="170" t="s">
        <v>139</v>
      </c>
      <c r="D83" s="167">
        <v>125.81</v>
      </c>
      <c r="E83" s="156">
        <v>0.1</v>
      </c>
      <c r="F83" s="157">
        <f t="shared" si="36"/>
        <v>138.39100000000002</v>
      </c>
      <c r="G83" s="155" t="s">
        <v>73</v>
      </c>
      <c r="H83" s="158">
        <v>12.2</v>
      </c>
      <c r="I83" s="159">
        <f t="shared" si="37"/>
        <v>1688.3702000000001</v>
      </c>
      <c r="J83" s="160">
        <v>1</v>
      </c>
      <c r="K83" s="161" t="s">
        <v>49</v>
      </c>
      <c r="L83" s="162">
        <v>65</v>
      </c>
      <c r="M83" s="163">
        <f>(0.45*H83/L83)*0.9855</f>
        <v>8.3236846153846161E-2</v>
      </c>
      <c r="N83" s="160">
        <f t="shared" si="38"/>
        <v>11.519230376076926</v>
      </c>
      <c r="O83" s="164">
        <f t="shared" si="39"/>
        <v>748.74997444500025</v>
      </c>
      <c r="P83" s="165">
        <f t="shared" si="40"/>
        <v>17.610395</v>
      </c>
      <c r="Q83" s="166">
        <f t="shared" si="41"/>
        <v>2437.1201744450004</v>
      </c>
      <c r="R83" s="249"/>
    </row>
    <row r="84" spans="1:18" s="103" customFormat="1" ht="27" customHeight="1" thickBot="1">
      <c r="A84" s="214">
        <f>IF(D84=0,"",1+MAX(A$9:A83))</f>
        <v>58</v>
      </c>
      <c r="B84" s="263"/>
      <c r="C84" s="215" t="s">
        <v>140</v>
      </c>
      <c r="D84" s="216">
        <v>36.380000000000003</v>
      </c>
      <c r="E84" s="217">
        <v>0.1</v>
      </c>
      <c r="F84" s="218">
        <f t="shared" si="36"/>
        <v>40.018000000000008</v>
      </c>
      <c r="G84" s="219" t="s">
        <v>73</v>
      </c>
      <c r="H84" s="220">
        <v>24.45</v>
      </c>
      <c r="I84" s="221">
        <f t="shared" si="37"/>
        <v>978.44010000000014</v>
      </c>
      <c r="J84" s="222">
        <v>1</v>
      </c>
      <c r="K84" s="223" t="s">
        <v>49</v>
      </c>
      <c r="L84" s="224">
        <v>65</v>
      </c>
      <c r="M84" s="225">
        <v>0.11826</v>
      </c>
      <c r="N84" s="222">
        <f t="shared" si="38"/>
        <v>4.7325286800000015</v>
      </c>
      <c r="O84" s="226">
        <f t="shared" si="39"/>
        <v>307.61436420000007</v>
      </c>
      <c r="P84" s="227">
        <f t="shared" si="40"/>
        <v>32.136899999999997</v>
      </c>
      <c r="Q84" s="228">
        <f t="shared" si="41"/>
        <v>1286.0544642000002</v>
      </c>
      <c r="R84" s="250"/>
    </row>
    <row r="85" spans="1:18" s="103" customFormat="1" ht="15.2" customHeight="1">
      <c r="A85" s="200"/>
      <c r="B85" s="182"/>
      <c r="C85" s="183"/>
      <c r="D85" s="107"/>
      <c r="E85" s="108"/>
      <c r="F85" s="108"/>
      <c r="G85" s="108"/>
      <c r="H85" s="108"/>
      <c r="I85" s="108"/>
      <c r="J85" s="108"/>
      <c r="K85" s="108"/>
      <c r="L85" s="108"/>
      <c r="M85" s="184"/>
      <c r="N85" s="108"/>
      <c r="O85" s="185"/>
      <c r="P85" s="108"/>
      <c r="Q85" s="108"/>
      <c r="R85" s="186"/>
    </row>
    <row r="86" spans="1:18" s="103" customFormat="1" ht="15.2" customHeight="1">
      <c r="A86" s="22" t="s">
        <v>0</v>
      </c>
      <c r="B86" s="23"/>
      <c r="C86" s="24"/>
      <c r="D86" s="20"/>
      <c r="E86" s="21"/>
      <c r="F86" s="21"/>
      <c r="G86" s="21"/>
      <c r="H86" s="21"/>
      <c r="I86" s="21"/>
      <c r="J86" s="21"/>
      <c r="K86" s="21"/>
      <c r="L86" s="21"/>
      <c r="M86" s="44"/>
      <c r="N86" s="21"/>
      <c r="O86" s="45"/>
      <c r="P86" s="46"/>
      <c r="Q86" s="46"/>
      <c r="R86" s="52"/>
    </row>
    <row r="87" spans="1:18" s="103" customFormat="1" ht="15.2" customHeight="1">
      <c r="A87" s="22" t="s">
        <v>1</v>
      </c>
      <c r="B87" s="23"/>
      <c r="C87" s="25"/>
      <c r="D87" s="20"/>
      <c r="E87" s="21"/>
      <c r="F87" s="21"/>
      <c r="G87" s="21"/>
      <c r="H87" s="21"/>
      <c r="I87" s="21"/>
      <c r="J87" s="21"/>
      <c r="K87" s="21"/>
      <c r="L87" s="47" t="s">
        <v>2</v>
      </c>
      <c r="M87" s="53" t="s">
        <v>3</v>
      </c>
      <c r="N87" s="21"/>
      <c r="O87" s="45"/>
      <c r="P87" s="19"/>
      <c r="Q87" s="19"/>
      <c r="R87" s="52"/>
    </row>
    <row r="88" spans="1:18" s="103" customFormat="1" ht="15.2" customHeight="1">
      <c r="A88" s="26"/>
      <c r="B88" s="27"/>
      <c r="C88" s="24"/>
      <c r="D88" s="20"/>
      <c r="E88" s="21"/>
      <c r="F88" s="21"/>
      <c r="G88" s="21"/>
      <c r="H88" s="21"/>
      <c r="I88" s="21"/>
      <c r="J88" s="21"/>
      <c r="K88" s="21"/>
      <c r="L88" s="47" t="s">
        <v>4</v>
      </c>
      <c r="M88" s="53" t="s">
        <v>5</v>
      </c>
      <c r="N88" s="21"/>
      <c r="O88" s="45"/>
      <c r="P88" s="19"/>
      <c r="Q88" s="19"/>
      <c r="R88" s="52"/>
    </row>
    <row r="89" spans="1:18" s="103" customFormat="1" ht="15.2" customHeight="1">
      <c r="A89" s="1" t="s">
        <v>6</v>
      </c>
      <c r="B89" s="28"/>
      <c r="C89" s="29"/>
      <c r="D89" s="20"/>
      <c r="E89" s="21"/>
      <c r="F89" s="21"/>
      <c r="G89" s="21"/>
      <c r="H89" s="21"/>
      <c r="I89" s="21"/>
      <c r="J89" s="21"/>
      <c r="K89" s="21"/>
      <c r="L89" s="47" t="s">
        <v>7</v>
      </c>
      <c r="M89" s="47"/>
      <c r="N89" s="21"/>
      <c r="O89" s="45"/>
      <c r="P89" s="19"/>
      <c r="Q89" s="19"/>
      <c r="R89" s="52"/>
    </row>
    <row r="90" spans="1:18" s="103" customFormat="1" ht="15.2" customHeight="1" thickBot="1">
      <c r="A90" s="251"/>
      <c r="B90" s="252"/>
      <c r="C90" s="252"/>
      <c r="D90" s="20"/>
      <c r="E90" s="30"/>
      <c r="F90" s="21"/>
      <c r="G90" s="21"/>
      <c r="H90" s="21"/>
      <c r="I90" s="21"/>
      <c r="J90" s="21"/>
      <c r="K90" s="21"/>
      <c r="L90" s="47" t="s">
        <v>8</v>
      </c>
      <c r="M90" s="2">
        <f ca="1">TODAY()</f>
        <v>46151</v>
      </c>
      <c r="N90" s="48"/>
      <c r="O90" s="45"/>
      <c r="P90" s="19"/>
      <c r="Q90" s="19"/>
      <c r="R90" s="54"/>
    </row>
    <row r="91" spans="1:18" s="103" customFormat="1" ht="36.75" thickBot="1">
      <c r="A91" s="113" t="s">
        <v>9</v>
      </c>
      <c r="B91" s="114" t="s">
        <v>10</v>
      </c>
      <c r="C91" s="115" t="s">
        <v>11</v>
      </c>
      <c r="D91" s="115" t="s">
        <v>12</v>
      </c>
      <c r="E91" s="115" t="s">
        <v>13</v>
      </c>
      <c r="F91" s="114" t="s">
        <v>14</v>
      </c>
      <c r="G91" s="115" t="s">
        <v>15</v>
      </c>
      <c r="H91" s="115" t="s">
        <v>16</v>
      </c>
      <c r="I91" s="114" t="s">
        <v>17</v>
      </c>
      <c r="J91" s="114" t="s">
        <v>18</v>
      </c>
      <c r="K91" s="114" t="s">
        <v>19</v>
      </c>
      <c r="L91" s="114" t="s">
        <v>20</v>
      </c>
      <c r="M91" s="116" t="s">
        <v>21</v>
      </c>
      <c r="N91" s="114" t="s">
        <v>22</v>
      </c>
      <c r="O91" s="114" t="s">
        <v>23</v>
      </c>
      <c r="P91" s="115" t="s">
        <v>24</v>
      </c>
      <c r="Q91" s="115" t="s">
        <v>25</v>
      </c>
      <c r="R91" s="117" t="s">
        <v>26</v>
      </c>
    </row>
    <row r="92" spans="1:18" s="103" customFormat="1" ht="16.5" thickBot="1">
      <c r="A92" s="31"/>
      <c r="B92" s="32" t="s">
        <v>27</v>
      </c>
      <c r="C92" s="33" t="s">
        <v>28</v>
      </c>
      <c r="D92" s="253"/>
      <c r="E92" s="253"/>
      <c r="F92" s="253"/>
      <c r="G92" s="253"/>
      <c r="H92" s="253"/>
      <c r="I92" s="253"/>
      <c r="J92" s="253"/>
      <c r="K92" s="253"/>
      <c r="L92" s="253"/>
      <c r="M92" s="253"/>
      <c r="N92" s="253"/>
      <c r="O92" s="253"/>
      <c r="P92" s="253"/>
      <c r="Q92" s="253"/>
      <c r="R92" s="254"/>
    </row>
    <row r="93" spans="1:18" s="103" customFormat="1" ht="27" customHeight="1">
      <c r="A93" s="201">
        <f>IF(D93=0,"",1+MAX(A$9:A84))</f>
        <v>59</v>
      </c>
      <c r="B93" s="261" t="s">
        <v>46</v>
      </c>
      <c r="C93" s="229" t="s">
        <v>141</v>
      </c>
      <c r="D93" s="230">
        <v>34.07</v>
      </c>
      <c r="E93" s="231">
        <v>0.1</v>
      </c>
      <c r="F93" s="230">
        <f t="shared" si="36"/>
        <v>37.477000000000004</v>
      </c>
      <c r="G93" s="232" t="s">
        <v>73</v>
      </c>
      <c r="H93" s="233">
        <v>36.869999999999997</v>
      </c>
      <c r="I93" s="234">
        <f t="shared" si="37"/>
        <v>1381.7769900000001</v>
      </c>
      <c r="J93" s="235">
        <v>1</v>
      </c>
      <c r="K93" s="236" t="s">
        <v>49</v>
      </c>
      <c r="L93" s="236">
        <v>65</v>
      </c>
      <c r="M93" s="237">
        <v>5.9130000000000002E-2</v>
      </c>
      <c r="N93" s="235">
        <f t="shared" si="38"/>
        <v>2.2160150100000005</v>
      </c>
      <c r="O93" s="238">
        <f t="shared" si="39"/>
        <v>144.04097565000004</v>
      </c>
      <c r="P93" s="239">
        <f t="shared" si="40"/>
        <v>40.713450000000002</v>
      </c>
      <c r="Q93" s="240">
        <f t="shared" si="41"/>
        <v>1525.8179656500001</v>
      </c>
      <c r="R93" s="248"/>
    </row>
    <row r="94" spans="1:18" s="103" customFormat="1" ht="27" customHeight="1">
      <c r="A94" s="134">
        <f>IF(D94=0,"",1+MAX(A$9:A93))</f>
        <v>60</v>
      </c>
      <c r="B94" s="262"/>
      <c r="C94" s="170" t="s">
        <v>142</v>
      </c>
      <c r="D94" s="155">
        <v>2</v>
      </c>
      <c r="E94" s="156">
        <v>0</v>
      </c>
      <c r="F94" s="157">
        <f t="shared" si="36"/>
        <v>2</v>
      </c>
      <c r="G94" s="155" t="s">
        <v>48</v>
      </c>
      <c r="H94" s="158">
        <v>1035.6300000000001</v>
      </c>
      <c r="I94" s="159">
        <f t="shared" si="37"/>
        <v>2071.2600000000002</v>
      </c>
      <c r="J94" s="160">
        <v>1</v>
      </c>
      <c r="K94" s="161" t="s">
        <v>49</v>
      </c>
      <c r="L94" s="162">
        <v>65</v>
      </c>
      <c r="M94" s="163">
        <v>0.73912500000000003</v>
      </c>
      <c r="N94" s="160">
        <f t="shared" si="38"/>
        <v>1.4782500000000001</v>
      </c>
      <c r="O94" s="164">
        <f t="shared" si="39"/>
        <v>96.086250000000007</v>
      </c>
      <c r="P94" s="165">
        <f t="shared" si="40"/>
        <v>1083.673125</v>
      </c>
      <c r="Q94" s="166">
        <f t="shared" si="41"/>
        <v>2167.3462500000001</v>
      </c>
      <c r="R94" s="249"/>
    </row>
    <row r="95" spans="1:18" s="103" customFormat="1" ht="27" customHeight="1">
      <c r="A95" s="134">
        <f>IF(D95=0,"",1+MAX(A$9:A94))</f>
        <v>61</v>
      </c>
      <c r="B95" s="262"/>
      <c r="C95" s="170" t="s">
        <v>143</v>
      </c>
      <c r="D95" s="155">
        <v>1</v>
      </c>
      <c r="E95" s="156">
        <v>0</v>
      </c>
      <c r="F95" s="157">
        <f t="shared" si="36"/>
        <v>1</v>
      </c>
      <c r="G95" s="155" t="s">
        <v>48</v>
      </c>
      <c r="H95" s="158">
        <v>655.4</v>
      </c>
      <c r="I95" s="159">
        <f t="shared" si="37"/>
        <v>655.4</v>
      </c>
      <c r="J95" s="160">
        <v>1</v>
      </c>
      <c r="K95" s="161" t="s">
        <v>49</v>
      </c>
      <c r="L95" s="162">
        <v>65</v>
      </c>
      <c r="M95" s="163">
        <v>5.9130000000000003</v>
      </c>
      <c r="N95" s="160">
        <f t="shared" si="38"/>
        <v>5.9130000000000003</v>
      </c>
      <c r="O95" s="164">
        <f t="shared" si="39"/>
        <v>384.34500000000003</v>
      </c>
      <c r="P95" s="165">
        <f t="shared" si="40"/>
        <v>1039.7449999999999</v>
      </c>
      <c r="Q95" s="166">
        <f t="shared" si="41"/>
        <v>1039.7449999999999</v>
      </c>
      <c r="R95" s="249"/>
    </row>
    <row r="96" spans="1:18" s="103" customFormat="1" ht="27" customHeight="1">
      <c r="A96" s="134">
        <f>IF(D96=0,"",1+MAX(A$9:A95))</f>
        <v>62</v>
      </c>
      <c r="B96" s="262"/>
      <c r="C96" s="170" t="s">
        <v>144</v>
      </c>
      <c r="D96" s="155">
        <v>2</v>
      </c>
      <c r="E96" s="156">
        <v>0</v>
      </c>
      <c r="F96" s="157">
        <f t="shared" si="36"/>
        <v>2</v>
      </c>
      <c r="G96" s="155" t="s">
        <v>48</v>
      </c>
      <c r="H96" s="158">
        <v>348.99</v>
      </c>
      <c r="I96" s="159">
        <f t="shared" si="37"/>
        <v>697.98</v>
      </c>
      <c r="J96" s="160">
        <v>1</v>
      </c>
      <c r="K96" s="161" t="s">
        <v>49</v>
      </c>
      <c r="L96" s="162">
        <v>65</v>
      </c>
      <c r="M96" s="163">
        <v>6.4057500000000003</v>
      </c>
      <c r="N96" s="160">
        <f t="shared" si="38"/>
        <v>12.811500000000001</v>
      </c>
      <c r="O96" s="164">
        <f t="shared" si="39"/>
        <v>832.74750000000006</v>
      </c>
      <c r="P96" s="165">
        <f t="shared" si="40"/>
        <v>765.36374999999998</v>
      </c>
      <c r="Q96" s="166">
        <f t="shared" si="41"/>
        <v>1530.7275</v>
      </c>
      <c r="R96" s="249"/>
    </row>
    <row r="97" spans="1:18" s="103" customFormat="1" ht="27" customHeight="1">
      <c r="A97" s="134">
        <f>IF(D97=0,"",1+MAX(A$9:A96))</f>
        <v>63</v>
      </c>
      <c r="B97" s="262"/>
      <c r="C97" s="170" t="s">
        <v>84</v>
      </c>
      <c r="D97" s="167">
        <v>25</v>
      </c>
      <c r="E97" s="156">
        <v>0</v>
      </c>
      <c r="F97" s="157">
        <f t="shared" si="36"/>
        <v>25</v>
      </c>
      <c r="G97" s="155" t="s">
        <v>48</v>
      </c>
      <c r="H97" s="158">
        <f>9.83*10</f>
        <v>98.3</v>
      </c>
      <c r="I97" s="159">
        <f t="shared" si="37"/>
        <v>2457.5</v>
      </c>
      <c r="J97" s="160">
        <v>1</v>
      </c>
      <c r="K97" s="161" t="s">
        <v>49</v>
      </c>
      <c r="L97" s="162">
        <v>65</v>
      </c>
      <c r="M97" s="163">
        <v>1.4782500000000001</v>
      </c>
      <c r="N97" s="160">
        <f t="shared" si="38"/>
        <v>36.956250000000004</v>
      </c>
      <c r="O97" s="164">
        <f t="shared" si="39"/>
        <v>2402.1562500000005</v>
      </c>
      <c r="P97" s="165">
        <f t="shared" si="40"/>
        <v>194.38624999999999</v>
      </c>
      <c r="Q97" s="166">
        <f t="shared" si="41"/>
        <v>4859.65625</v>
      </c>
      <c r="R97" s="249"/>
    </row>
    <row r="98" spans="1:18" s="103" customFormat="1" ht="27" customHeight="1">
      <c r="A98" s="134">
        <f>IF(D98=0,"",1+MAX(A$9:A97))</f>
        <v>64</v>
      </c>
      <c r="B98" s="262"/>
      <c r="C98" s="170" t="s">
        <v>145</v>
      </c>
      <c r="D98" s="155">
        <v>4</v>
      </c>
      <c r="E98" s="156">
        <v>0</v>
      </c>
      <c r="F98" s="157">
        <f t="shared" si="36"/>
        <v>4</v>
      </c>
      <c r="G98" s="155" t="s">
        <v>48</v>
      </c>
      <c r="H98" s="158">
        <v>189.65</v>
      </c>
      <c r="I98" s="159">
        <f t="shared" si="37"/>
        <v>758.6</v>
      </c>
      <c r="J98" s="160">
        <v>1</v>
      </c>
      <c r="K98" s="161" t="s">
        <v>49</v>
      </c>
      <c r="L98" s="162">
        <v>65</v>
      </c>
      <c r="M98" s="163">
        <v>0.98550000000000004</v>
      </c>
      <c r="N98" s="160">
        <f t="shared" si="38"/>
        <v>3.9420000000000002</v>
      </c>
      <c r="O98" s="164">
        <f t="shared" si="39"/>
        <v>256.23</v>
      </c>
      <c r="P98" s="165">
        <f t="shared" si="40"/>
        <v>253.70750000000001</v>
      </c>
      <c r="Q98" s="166">
        <f t="shared" si="41"/>
        <v>1014.83</v>
      </c>
      <c r="R98" s="249"/>
    </row>
    <row r="99" spans="1:18" s="103" customFormat="1" ht="27" customHeight="1">
      <c r="A99" s="134">
        <f>IF(D99=0,"",1+MAX(A$9:A98))</f>
        <v>65</v>
      </c>
      <c r="B99" s="262"/>
      <c r="C99" s="170" t="s">
        <v>146</v>
      </c>
      <c r="D99" s="155">
        <v>2</v>
      </c>
      <c r="E99" s="156">
        <v>0</v>
      </c>
      <c r="F99" s="157">
        <f t="shared" si="36"/>
        <v>2</v>
      </c>
      <c r="G99" s="155" t="s">
        <v>48</v>
      </c>
      <c r="H99" s="158">
        <v>553</v>
      </c>
      <c r="I99" s="159">
        <f t="shared" si="37"/>
        <v>1106</v>
      </c>
      <c r="J99" s="160">
        <v>1</v>
      </c>
      <c r="K99" s="161" t="s">
        <v>49</v>
      </c>
      <c r="L99" s="162">
        <v>65</v>
      </c>
      <c r="M99" s="163">
        <v>0.88695000000000002</v>
      </c>
      <c r="N99" s="160">
        <f t="shared" si="38"/>
        <v>1.7739</v>
      </c>
      <c r="O99" s="164">
        <f t="shared" si="39"/>
        <v>115.3035</v>
      </c>
      <c r="P99" s="165">
        <f t="shared" si="40"/>
        <v>610.65174999999999</v>
      </c>
      <c r="Q99" s="166">
        <f t="shared" si="41"/>
        <v>1221.3035</v>
      </c>
      <c r="R99" s="249"/>
    </row>
    <row r="100" spans="1:18" s="103" customFormat="1" ht="27" customHeight="1">
      <c r="A100" s="134">
        <f>IF(D100=0,"",1+MAX(A$9:A99))</f>
        <v>66</v>
      </c>
      <c r="B100" s="262"/>
      <c r="C100" s="170" t="s">
        <v>147</v>
      </c>
      <c r="D100" s="155">
        <v>4</v>
      </c>
      <c r="E100" s="156">
        <v>0</v>
      </c>
      <c r="F100" s="157">
        <f t="shared" si="36"/>
        <v>4</v>
      </c>
      <c r="G100" s="155" t="s">
        <v>48</v>
      </c>
      <c r="H100" s="158">
        <v>2220.3000000000002</v>
      </c>
      <c r="I100" s="159">
        <f t="shared" si="37"/>
        <v>8881.2000000000007</v>
      </c>
      <c r="J100" s="160">
        <v>1</v>
      </c>
      <c r="K100" s="161" t="s">
        <v>49</v>
      </c>
      <c r="L100" s="162">
        <v>65</v>
      </c>
      <c r="M100" s="163">
        <v>5.3709750000000005</v>
      </c>
      <c r="N100" s="160">
        <f t="shared" si="38"/>
        <v>21.483900000000002</v>
      </c>
      <c r="O100" s="164">
        <f t="shared" si="39"/>
        <v>1396.4535000000001</v>
      </c>
      <c r="P100" s="165">
        <f t="shared" si="40"/>
        <v>2569.4133750000001</v>
      </c>
      <c r="Q100" s="166">
        <f t="shared" si="41"/>
        <v>10277.6535</v>
      </c>
      <c r="R100" s="249"/>
    </row>
    <row r="101" spans="1:18" s="103" customFormat="1" ht="27" customHeight="1">
      <c r="A101" s="134">
        <f>IF(D101=0,"",1+MAX(A$9:A100))</f>
        <v>67</v>
      </c>
      <c r="B101" s="262"/>
      <c r="C101" s="170" t="s">
        <v>148</v>
      </c>
      <c r="D101" s="155">
        <v>8</v>
      </c>
      <c r="E101" s="156">
        <v>0</v>
      </c>
      <c r="F101" s="157">
        <f t="shared" si="36"/>
        <v>8</v>
      </c>
      <c r="G101" s="155" t="s">
        <v>48</v>
      </c>
      <c r="H101" s="158">
        <v>1346.88</v>
      </c>
      <c r="I101" s="159">
        <f t="shared" si="37"/>
        <v>10775.04</v>
      </c>
      <c r="J101" s="160">
        <v>1</v>
      </c>
      <c r="K101" s="161" t="s">
        <v>49</v>
      </c>
      <c r="L101" s="162">
        <v>65</v>
      </c>
      <c r="M101" s="163">
        <v>3.0156300000000003</v>
      </c>
      <c r="N101" s="160">
        <f t="shared" si="38"/>
        <v>24.125040000000002</v>
      </c>
      <c r="O101" s="164">
        <f t="shared" si="39"/>
        <v>1568.1276</v>
      </c>
      <c r="P101" s="165">
        <f t="shared" si="40"/>
        <v>1542.8959500000001</v>
      </c>
      <c r="Q101" s="166">
        <f t="shared" si="41"/>
        <v>12343.167600000001</v>
      </c>
      <c r="R101" s="249"/>
    </row>
    <row r="102" spans="1:18" s="103" customFormat="1" ht="27" customHeight="1">
      <c r="A102" s="134">
        <f>IF(D102=0,"",1+MAX(A$9:A101))</f>
        <v>68</v>
      </c>
      <c r="B102" s="262"/>
      <c r="C102" s="170" t="s">
        <v>149</v>
      </c>
      <c r="D102" s="155">
        <v>23</v>
      </c>
      <c r="E102" s="156">
        <v>0</v>
      </c>
      <c r="F102" s="157">
        <f t="shared" si="36"/>
        <v>23</v>
      </c>
      <c r="G102" s="155" t="s">
        <v>48</v>
      </c>
      <c r="H102" s="158">
        <v>336.05</v>
      </c>
      <c r="I102" s="159">
        <f t="shared" si="37"/>
        <v>7729.1500000000005</v>
      </c>
      <c r="J102" s="160">
        <v>1</v>
      </c>
      <c r="K102" s="161" t="s">
        <v>49</v>
      </c>
      <c r="L102" s="162">
        <v>65</v>
      </c>
      <c r="M102" s="163">
        <v>1.1826000000000001</v>
      </c>
      <c r="N102" s="160">
        <f t="shared" si="38"/>
        <v>27.199800000000003</v>
      </c>
      <c r="O102" s="164">
        <f t="shared" si="39"/>
        <v>1767.9870000000003</v>
      </c>
      <c r="P102" s="165">
        <f t="shared" si="40"/>
        <v>412.91900000000004</v>
      </c>
      <c r="Q102" s="166">
        <f t="shared" si="41"/>
        <v>9497.1370000000006</v>
      </c>
      <c r="R102" s="249"/>
    </row>
    <row r="103" spans="1:18" s="103" customFormat="1" ht="27" customHeight="1">
      <c r="A103" s="134">
        <f>IF(D103=0,"",1+MAX(A$9:A102))</f>
        <v>69</v>
      </c>
      <c r="B103" s="262"/>
      <c r="C103" s="170" t="s">
        <v>150</v>
      </c>
      <c r="D103" s="155">
        <v>2</v>
      </c>
      <c r="E103" s="156">
        <v>0</v>
      </c>
      <c r="F103" s="157">
        <f t="shared" si="36"/>
        <v>2</v>
      </c>
      <c r="G103" s="155" t="s">
        <v>48</v>
      </c>
      <c r="H103" s="158">
        <v>774</v>
      </c>
      <c r="I103" s="159">
        <f t="shared" si="37"/>
        <v>1548</v>
      </c>
      <c r="J103" s="160">
        <v>1</v>
      </c>
      <c r="K103" s="161" t="s">
        <v>49</v>
      </c>
      <c r="L103" s="162">
        <v>65</v>
      </c>
      <c r="M103" s="163">
        <v>1.9710000000000001</v>
      </c>
      <c r="N103" s="160">
        <f t="shared" si="38"/>
        <v>3.9420000000000002</v>
      </c>
      <c r="O103" s="164">
        <f t="shared" si="39"/>
        <v>256.23</v>
      </c>
      <c r="P103" s="165">
        <f t="shared" si="40"/>
        <v>902.11500000000001</v>
      </c>
      <c r="Q103" s="166">
        <f t="shared" si="41"/>
        <v>1804.23</v>
      </c>
      <c r="R103" s="249"/>
    </row>
    <row r="104" spans="1:18" s="103" customFormat="1" ht="27" customHeight="1">
      <c r="A104" s="134">
        <f>IF(D104=0,"",1+MAX(A$9:A103))</f>
        <v>70</v>
      </c>
      <c r="B104" s="262"/>
      <c r="C104" s="170" t="s">
        <v>151</v>
      </c>
      <c r="D104" s="155">
        <v>16</v>
      </c>
      <c r="E104" s="156">
        <v>0</v>
      </c>
      <c r="F104" s="157">
        <f t="shared" si="36"/>
        <v>16</v>
      </c>
      <c r="G104" s="155" t="s">
        <v>48</v>
      </c>
      <c r="H104" s="158">
        <v>595</v>
      </c>
      <c r="I104" s="159">
        <f t="shared" si="37"/>
        <v>9520</v>
      </c>
      <c r="J104" s="160">
        <v>1</v>
      </c>
      <c r="K104" s="161" t="s">
        <v>49</v>
      </c>
      <c r="L104" s="162">
        <v>65</v>
      </c>
      <c r="M104" s="163">
        <v>1.8527400000000001</v>
      </c>
      <c r="N104" s="160">
        <f t="shared" si="38"/>
        <v>29.643840000000001</v>
      </c>
      <c r="O104" s="164">
        <f t="shared" si="39"/>
        <v>1926.8496</v>
      </c>
      <c r="P104" s="165">
        <f t="shared" si="40"/>
        <v>715.42809999999997</v>
      </c>
      <c r="Q104" s="166">
        <f t="shared" si="41"/>
        <v>11446.8496</v>
      </c>
      <c r="R104" s="249"/>
    </row>
    <row r="105" spans="1:18" s="103" customFormat="1" ht="27" customHeight="1">
      <c r="A105" s="134">
        <f>IF(D105=0,"",1+MAX(A$9:A104))</f>
        <v>71</v>
      </c>
      <c r="B105" s="262"/>
      <c r="C105" s="170" t="s">
        <v>152</v>
      </c>
      <c r="D105" s="155">
        <v>3</v>
      </c>
      <c r="E105" s="156">
        <v>0</v>
      </c>
      <c r="F105" s="157">
        <f t="shared" si="36"/>
        <v>3</v>
      </c>
      <c r="G105" s="155" t="s">
        <v>48</v>
      </c>
      <c r="H105" s="158">
        <v>167.26</v>
      </c>
      <c r="I105" s="159">
        <f t="shared" si="37"/>
        <v>501.78</v>
      </c>
      <c r="J105" s="160">
        <v>1</v>
      </c>
      <c r="K105" s="161" t="s">
        <v>49</v>
      </c>
      <c r="L105" s="162">
        <v>65</v>
      </c>
      <c r="M105" s="163">
        <v>1.034775</v>
      </c>
      <c r="N105" s="160">
        <f t="shared" si="38"/>
        <v>3.1043250000000002</v>
      </c>
      <c r="O105" s="164">
        <f t="shared" si="39"/>
        <v>201.781125</v>
      </c>
      <c r="P105" s="165">
        <f t="shared" si="40"/>
        <v>234.52037499999997</v>
      </c>
      <c r="Q105" s="166">
        <f t="shared" si="41"/>
        <v>703.56112499999995</v>
      </c>
      <c r="R105" s="249"/>
    </row>
    <row r="106" spans="1:18" s="103" customFormat="1" ht="27" customHeight="1">
      <c r="A106" s="134">
        <f>IF(D106=0,"",1+MAX(A$9:A105))</f>
        <v>72</v>
      </c>
      <c r="B106" s="262"/>
      <c r="C106" s="170" t="s">
        <v>153</v>
      </c>
      <c r="D106" s="155">
        <v>4</v>
      </c>
      <c r="E106" s="156">
        <v>0</v>
      </c>
      <c r="F106" s="157">
        <f t="shared" si="36"/>
        <v>4</v>
      </c>
      <c r="G106" s="155" t="s">
        <v>48</v>
      </c>
      <c r="H106" s="158">
        <v>428.9</v>
      </c>
      <c r="I106" s="159">
        <f t="shared" si="37"/>
        <v>1715.6</v>
      </c>
      <c r="J106" s="160">
        <v>1</v>
      </c>
      <c r="K106" s="161" t="s">
        <v>49</v>
      </c>
      <c r="L106" s="162">
        <v>65</v>
      </c>
      <c r="M106" s="163">
        <v>1.4634675000000001</v>
      </c>
      <c r="N106" s="160">
        <f t="shared" si="38"/>
        <v>5.8538700000000006</v>
      </c>
      <c r="O106" s="164">
        <f t="shared" si="39"/>
        <v>380.50155000000007</v>
      </c>
      <c r="P106" s="165">
        <f t="shared" si="40"/>
        <v>524.02538749999997</v>
      </c>
      <c r="Q106" s="166">
        <f t="shared" si="41"/>
        <v>2096.1015499999999</v>
      </c>
      <c r="R106" s="249"/>
    </row>
    <row r="107" spans="1:18" s="103" customFormat="1" ht="27" customHeight="1">
      <c r="A107" s="134">
        <f>IF(D107=0,"",1+MAX(A$9:A106))</f>
        <v>73</v>
      </c>
      <c r="B107" s="262"/>
      <c r="C107" s="170" t="s">
        <v>154</v>
      </c>
      <c r="D107" s="155">
        <v>3</v>
      </c>
      <c r="E107" s="156">
        <v>0</v>
      </c>
      <c r="F107" s="157">
        <f>(1+E107)*D107</f>
        <v>3</v>
      </c>
      <c r="G107" s="155" t="s">
        <v>48</v>
      </c>
      <c r="H107" s="158">
        <v>615.99</v>
      </c>
      <c r="I107" s="159">
        <f t="shared" si="37"/>
        <v>1847.97</v>
      </c>
      <c r="J107" s="160">
        <v>1</v>
      </c>
      <c r="K107" s="161" t="s">
        <v>49</v>
      </c>
      <c r="L107" s="162">
        <v>65</v>
      </c>
      <c r="M107" s="163">
        <v>2.4144750000000004</v>
      </c>
      <c r="N107" s="160">
        <f t="shared" si="38"/>
        <v>7.2434250000000011</v>
      </c>
      <c r="O107" s="164">
        <f t="shared" si="39"/>
        <v>470.82262500000007</v>
      </c>
      <c r="P107" s="165">
        <f t="shared" si="40"/>
        <v>772.93087500000001</v>
      </c>
      <c r="Q107" s="166">
        <f t="shared" si="41"/>
        <v>2318.792625</v>
      </c>
      <c r="R107" s="249"/>
    </row>
    <row r="108" spans="1:18" s="103" customFormat="1" ht="27" customHeight="1">
      <c r="A108" s="134">
        <f>IF(D108=0,"",1+MAX(A$9:A107))</f>
        <v>74</v>
      </c>
      <c r="B108" s="262"/>
      <c r="C108" s="170" t="s">
        <v>155</v>
      </c>
      <c r="D108" s="155">
        <v>4</v>
      </c>
      <c r="E108" s="156">
        <v>0</v>
      </c>
      <c r="F108" s="157">
        <f>(1+E108)*D108</f>
        <v>4</v>
      </c>
      <c r="G108" s="155" t="s">
        <v>48</v>
      </c>
      <c r="H108" s="158">
        <v>615.99</v>
      </c>
      <c r="I108" s="159">
        <f t="shared" si="37"/>
        <v>2463.96</v>
      </c>
      <c r="J108" s="160">
        <v>1</v>
      </c>
      <c r="K108" s="161" t="s">
        <v>49</v>
      </c>
      <c r="L108" s="162">
        <v>65</v>
      </c>
      <c r="M108" s="163">
        <v>2.4144750000000004</v>
      </c>
      <c r="N108" s="160">
        <f t="shared" si="38"/>
        <v>9.6579000000000015</v>
      </c>
      <c r="O108" s="164">
        <f t="shared" si="39"/>
        <v>627.76350000000014</v>
      </c>
      <c r="P108" s="165">
        <f t="shared" si="40"/>
        <v>772.93087500000001</v>
      </c>
      <c r="Q108" s="166">
        <f t="shared" si="41"/>
        <v>3091.7235000000001</v>
      </c>
      <c r="R108" s="249"/>
    </row>
    <row r="109" spans="1:18" s="103" customFormat="1" ht="27" customHeight="1">
      <c r="A109" s="134">
        <f>IF(D109=0,"",1+MAX(A$9:A108))</f>
        <v>75</v>
      </c>
      <c r="B109" s="262"/>
      <c r="C109" s="170" t="s">
        <v>156</v>
      </c>
      <c r="D109" s="155">
        <v>2</v>
      </c>
      <c r="E109" s="156">
        <v>0.1</v>
      </c>
      <c r="F109" s="157">
        <f>(1+E109)*D109</f>
        <v>2.2000000000000002</v>
      </c>
      <c r="G109" s="155" t="s">
        <v>73</v>
      </c>
      <c r="H109" s="158">
        <v>648</v>
      </c>
      <c r="I109" s="159">
        <f t="shared" si="37"/>
        <v>1425.6000000000001</v>
      </c>
      <c r="J109" s="160">
        <v>1</v>
      </c>
      <c r="K109" s="161" t="s">
        <v>49</v>
      </c>
      <c r="L109" s="162">
        <v>65</v>
      </c>
      <c r="M109" s="163">
        <v>2.7988200000000001</v>
      </c>
      <c r="N109" s="160">
        <f t="shared" si="38"/>
        <v>6.1574040000000005</v>
      </c>
      <c r="O109" s="164">
        <f t="shared" si="39"/>
        <v>400.23126000000002</v>
      </c>
      <c r="P109" s="165">
        <f t="shared" si="40"/>
        <v>829.92330000000004</v>
      </c>
      <c r="Q109" s="166">
        <f t="shared" si="41"/>
        <v>1825.8312600000002</v>
      </c>
      <c r="R109" s="249"/>
    </row>
    <row r="110" spans="1:18" s="103" customFormat="1" ht="27" customHeight="1">
      <c r="A110" s="134">
        <f>IF(D110=0,"",1+MAX(A$9:A109))</f>
        <v>76</v>
      </c>
      <c r="B110" s="262"/>
      <c r="C110" s="170" t="s">
        <v>157</v>
      </c>
      <c r="D110" s="155">
        <v>1</v>
      </c>
      <c r="E110" s="156">
        <v>0</v>
      </c>
      <c r="F110" s="157">
        <f t="shared" si="36"/>
        <v>1</v>
      </c>
      <c r="G110" s="155" t="s">
        <v>48</v>
      </c>
      <c r="H110" s="158">
        <v>219</v>
      </c>
      <c r="I110" s="159">
        <f t="shared" si="37"/>
        <v>219</v>
      </c>
      <c r="J110" s="160">
        <v>1</v>
      </c>
      <c r="K110" s="161" t="s">
        <v>49</v>
      </c>
      <c r="L110" s="162">
        <v>65</v>
      </c>
      <c r="M110" s="163">
        <v>1.113615</v>
      </c>
      <c r="N110" s="160">
        <f t="shared" si="38"/>
        <v>1.113615</v>
      </c>
      <c r="O110" s="164">
        <f t="shared" si="39"/>
        <v>72.384974999999997</v>
      </c>
      <c r="P110" s="165">
        <f t="shared" si="40"/>
        <v>291.384975</v>
      </c>
      <c r="Q110" s="166">
        <f t="shared" si="41"/>
        <v>291.384975</v>
      </c>
      <c r="R110" s="249"/>
    </row>
    <row r="111" spans="1:18" s="103" customFormat="1" ht="27" customHeight="1">
      <c r="A111" s="134">
        <f>IF(D111=0,"",1+MAX(A$9:A110))</f>
        <v>77</v>
      </c>
      <c r="B111" s="262"/>
      <c r="C111" s="170" t="s">
        <v>158</v>
      </c>
      <c r="D111" s="155">
        <v>31</v>
      </c>
      <c r="E111" s="156">
        <v>0</v>
      </c>
      <c r="F111" s="157">
        <f t="shared" si="36"/>
        <v>31</v>
      </c>
      <c r="G111" s="155" t="s">
        <v>48</v>
      </c>
      <c r="H111" s="158">
        <f>163.98+(2*15.88)</f>
        <v>195.73999999999998</v>
      </c>
      <c r="I111" s="159">
        <f t="shared" si="37"/>
        <v>6067.94</v>
      </c>
      <c r="J111" s="160">
        <v>1</v>
      </c>
      <c r="K111" s="161" t="s">
        <v>49</v>
      </c>
      <c r="L111" s="162">
        <v>65</v>
      </c>
      <c r="M111" s="163">
        <v>1.2318750000000001</v>
      </c>
      <c r="N111" s="160">
        <f t="shared" si="38"/>
        <v>38.188124999999999</v>
      </c>
      <c r="O111" s="164">
        <f t="shared" si="39"/>
        <v>2482.2281250000001</v>
      </c>
      <c r="P111" s="165">
        <f t="shared" si="40"/>
        <v>275.81187499999999</v>
      </c>
      <c r="Q111" s="166">
        <f t="shared" si="41"/>
        <v>8550.1681250000001</v>
      </c>
      <c r="R111" s="249"/>
    </row>
    <row r="112" spans="1:18" s="103" customFormat="1" ht="27" customHeight="1">
      <c r="A112" s="134">
        <f>IF(D112=0,"",1+MAX(A$9:A111))</f>
        <v>78</v>
      </c>
      <c r="B112" s="262"/>
      <c r="C112" s="170" t="s">
        <v>159</v>
      </c>
      <c r="D112" s="155">
        <v>2</v>
      </c>
      <c r="E112" s="156">
        <v>0</v>
      </c>
      <c r="F112" s="157">
        <f t="shared" si="36"/>
        <v>2</v>
      </c>
      <c r="G112" s="155" t="s">
        <v>48</v>
      </c>
      <c r="H112" s="158">
        <f>313.99+(15.88*2)</f>
        <v>345.75</v>
      </c>
      <c r="I112" s="159">
        <f t="shared" si="37"/>
        <v>691.5</v>
      </c>
      <c r="J112" s="160">
        <v>1</v>
      </c>
      <c r="K112" s="161" t="s">
        <v>49</v>
      </c>
      <c r="L112" s="162">
        <v>65</v>
      </c>
      <c r="M112" s="163">
        <v>1.73448</v>
      </c>
      <c r="N112" s="160">
        <f t="shared" si="38"/>
        <v>3.46896</v>
      </c>
      <c r="O112" s="164">
        <f t="shared" si="39"/>
        <v>225.48240000000001</v>
      </c>
      <c r="P112" s="165">
        <f t="shared" si="40"/>
        <v>458.49119999999999</v>
      </c>
      <c r="Q112" s="166">
        <f t="shared" si="41"/>
        <v>916.98239999999998</v>
      </c>
      <c r="R112" s="249"/>
    </row>
    <row r="113" spans="1:18" s="103" customFormat="1" ht="27" customHeight="1">
      <c r="A113" s="134">
        <f>IF(D113=0,"",1+MAX(A$9:A112))</f>
        <v>79</v>
      </c>
      <c r="B113" s="262"/>
      <c r="C113" s="170" t="s">
        <v>160</v>
      </c>
      <c r="D113" s="155">
        <v>10</v>
      </c>
      <c r="E113" s="156">
        <v>0</v>
      </c>
      <c r="F113" s="157">
        <f t="shared" si="36"/>
        <v>10</v>
      </c>
      <c r="G113" s="155" t="s">
        <v>48</v>
      </c>
      <c r="H113" s="158">
        <f>313.99+(15.88*2)</f>
        <v>345.75</v>
      </c>
      <c r="I113" s="159">
        <f t="shared" si="37"/>
        <v>3457.5</v>
      </c>
      <c r="J113" s="160">
        <v>1</v>
      </c>
      <c r="K113" s="161" t="s">
        <v>49</v>
      </c>
      <c r="L113" s="162">
        <v>65</v>
      </c>
      <c r="M113" s="163">
        <v>1.3205700000000002</v>
      </c>
      <c r="N113" s="160">
        <f t="shared" si="38"/>
        <v>13.205700000000002</v>
      </c>
      <c r="O113" s="164">
        <f t="shared" si="39"/>
        <v>858.37050000000011</v>
      </c>
      <c r="P113" s="165">
        <f t="shared" si="40"/>
        <v>431.58704999999998</v>
      </c>
      <c r="Q113" s="166">
        <f t="shared" si="41"/>
        <v>4315.8705</v>
      </c>
      <c r="R113" s="249"/>
    </row>
    <row r="114" spans="1:18" s="103" customFormat="1" ht="27" customHeight="1">
      <c r="A114" s="134">
        <f>IF(D114=0,"",1+MAX(A$9:A113))</f>
        <v>80</v>
      </c>
      <c r="B114" s="262"/>
      <c r="C114" s="170" t="s">
        <v>161</v>
      </c>
      <c r="D114" s="155">
        <v>42</v>
      </c>
      <c r="E114" s="156">
        <v>0</v>
      </c>
      <c r="F114" s="157">
        <f t="shared" si="36"/>
        <v>42</v>
      </c>
      <c r="G114" s="155" t="s">
        <v>48</v>
      </c>
      <c r="H114" s="158">
        <v>369</v>
      </c>
      <c r="I114" s="159">
        <f t="shared" si="37"/>
        <v>15498</v>
      </c>
      <c r="J114" s="160">
        <v>1</v>
      </c>
      <c r="K114" s="161" t="s">
        <v>49</v>
      </c>
      <c r="L114" s="162">
        <v>65</v>
      </c>
      <c r="M114" s="163">
        <v>1.4782500000000001</v>
      </c>
      <c r="N114" s="160">
        <f t="shared" si="38"/>
        <v>62.086500000000001</v>
      </c>
      <c r="O114" s="164">
        <f t="shared" si="39"/>
        <v>4035.6224999999999</v>
      </c>
      <c r="P114" s="165">
        <f t="shared" si="40"/>
        <v>465.08625000000001</v>
      </c>
      <c r="Q114" s="166">
        <f t="shared" si="41"/>
        <v>19533.622500000001</v>
      </c>
      <c r="R114" s="249"/>
    </row>
    <row r="115" spans="1:18" s="103" customFormat="1" ht="27" customHeight="1">
      <c r="A115" s="134">
        <f>IF(D115=0,"",1+MAX(A$9:A114))</f>
        <v>81</v>
      </c>
      <c r="B115" s="262"/>
      <c r="C115" s="170" t="s">
        <v>162</v>
      </c>
      <c r="D115" s="155">
        <v>3</v>
      </c>
      <c r="E115" s="156">
        <v>0</v>
      </c>
      <c r="F115" s="157">
        <f t="shared" si="36"/>
        <v>3</v>
      </c>
      <c r="G115" s="155" t="s">
        <v>48</v>
      </c>
      <c r="H115" s="158">
        <v>528.99</v>
      </c>
      <c r="I115" s="159">
        <f t="shared" si="37"/>
        <v>1586.97</v>
      </c>
      <c r="J115" s="160">
        <v>1</v>
      </c>
      <c r="K115" s="161" t="s">
        <v>49</v>
      </c>
      <c r="L115" s="162">
        <v>65</v>
      </c>
      <c r="M115" s="163">
        <v>1.7739</v>
      </c>
      <c r="N115" s="160">
        <f t="shared" si="38"/>
        <v>5.3216999999999999</v>
      </c>
      <c r="O115" s="164">
        <f t="shared" si="39"/>
        <v>345.91050000000001</v>
      </c>
      <c r="P115" s="165">
        <f t="shared" si="40"/>
        <v>644.29349999999999</v>
      </c>
      <c r="Q115" s="166">
        <f t="shared" si="41"/>
        <v>1932.8805</v>
      </c>
      <c r="R115" s="249"/>
    </row>
    <row r="116" spans="1:18" s="103" customFormat="1" ht="27" customHeight="1">
      <c r="A116" s="134">
        <f>IF(D116=0,"",1+MAX(A$9:A115))</f>
        <v>82</v>
      </c>
      <c r="B116" s="262"/>
      <c r="C116" s="170" t="s">
        <v>163</v>
      </c>
      <c r="D116" s="155">
        <v>16</v>
      </c>
      <c r="E116" s="156">
        <v>0</v>
      </c>
      <c r="F116" s="157">
        <f t="shared" si="36"/>
        <v>16</v>
      </c>
      <c r="G116" s="155" t="s">
        <v>48</v>
      </c>
      <c r="H116" s="158">
        <v>159.99</v>
      </c>
      <c r="I116" s="159">
        <f t="shared" si="37"/>
        <v>2559.84</v>
      </c>
      <c r="J116" s="160">
        <v>1</v>
      </c>
      <c r="K116" s="161" t="s">
        <v>49</v>
      </c>
      <c r="L116" s="162">
        <v>65</v>
      </c>
      <c r="M116" s="163">
        <v>1.20231</v>
      </c>
      <c r="N116" s="160">
        <f t="shared" si="38"/>
        <v>19.23696</v>
      </c>
      <c r="O116" s="164">
        <f t="shared" si="39"/>
        <v>1250.4023999999999</v>
      </c>
      <c r="P116" s="165">
        <f t="shared" si="40"/>
        <v>238.14015000000001</v>
      </c>
      <c r="Q116" s="166">
        <f t="shared" si="41"/>
        <v>3810.2424000000001</v>
      </c>
      <c r="R116" s="249"/>
    </row>
    <row r="117" spans="1:18" s="103" customFormat="1" ht="27" customHeight="1">
      <c r="A117" s="134">
        <f>IF(D117=0,"",1+MAX(A$9:A116))</f>
        <v>83</v>
      </c>
      <c r="B117" s="262"/>
      <c r="C117" s="170" t="s">
        <v>164</v>
      </c>
      <c r="D117" s="155">
        <v>7</v>
      </c>
      <c r="E117" s="156">
        <v>0</v>
      </c>
      <c r="F117" s="157">
        <f t="shared" si="36"/>
        <v>7</v>
      </c>
      <c r="G117" s="155" t="s">
        <v>48</v>
      </c>
      <c r="H117" s="158">
        <v>159.99</v>
      </c>
      <c r="I117" s="159">
        <f t="shared" si="37"/>
        <v>1119.93</v>
      </c>
      <c r="J117" s="160">
        <v>1</v>
      </c>
      <c r="K117" s="161" t="s">
        <v>49</v>
      </c>
      <c r="L117" s="162">
        <v>65</v>
      </c>
      <c r="M117" s="163">
        <v>1.1826000000000001</v>
      </c>
      <c r="N117" s="160">
        <f t="shared" si="38"/>
        <v>8.2782</v>
      </c>
      <c r="O117" s="164">
        <f t="shared" si="39"/>
        <v>538.08299999999997</v>
      </c>
      <c r="P117" s="165">
        <f t="shared" si="40"/>
        <v>236.85899999999998</v>
      </c>
      <c r="Q117" s="166">
        <f t="shared" si="41"/>
        <v>1658.0129999999999</v>
      </c>
      <c r="R117" s="249"/>
    </row>
    <row r="118" spans="1:18" ht="27" customHeight="1">
      <c r="A118" s="134" t="str">
        <f>IF(D118=0,"",1+MAX(A$9:A117))</f>
        <v/>
      </c>
      <c r="B118" s="262"/>
      <c r="C118" s="168" t="s">
        <v>95</v>
      </c>
      <c r="D118" s="152"/>
      <c r="E118" s="43"/>
      <c r="F118" s="153"/>
      <c r="G118" s="152"/>
      <c r="H118" s="125"/>
      <c r="I118" s="126"/>
      <c r="J118" s="127"/>
      <c r="K118" s="128"/>
      <c r="L118" s="129"/>
      <c r="M118" s="130"/>
      <c r="N118" s="127"/>
      <c r="O118" s="131"/>
      <c r="P118" s="132"/>
      <c r="Q118" s="154"/>
      <c r="R118" s="249"/>
    </row>
    <row r="119" spans="1:18" ht="27" customHeight="1">
      <c r="A119" s="134">
        <f>IF(D119=0,"",1+MAX(A$9:A118))</f>
        <v>84</v>
      </c>
      <c r="B119" s="262"/>
      <c r="C119" s="172" t="s">
        <v>96</v>
      </c>
      <c r="D119" s="152">
        <v>33</v>
      </c>
      <c r="E119" s="122">
        <v>0</v>
      </c>
      <c r="F119" s="123">
        <f t="shared" ref="F119:F124" si="42">(1+E119)*D119</f>
        <v>33</v>
      </c>
      <c r="G119" s="152" t="s">
        <v>48</v>
      </c>
      <c r="H119" s="125">
        <v>182.35</v>
      </c>
      <c r="I119" s="126">
        <f t="shared" ref="I119:I124" si="43">H119*F119</f>
        <v>6017.55</v>
      </c>
      <c r="J119" s="127">
        <v>1</v>
      </c>
      <c r="K119" s="128" t="s">
        <v>49</v>
      </c>
      <c r="L119" s="129">
        <v>73.748500000000007</v>
      </c>
      <c r="M119" s="130">
        <v>1.2350000000000001</v>
      </c>
      <c r="N119" s="127">
        <f t="shared" ref="N119:N124" si="44">M119*F119</f>
        <v>40.755000000000003</v>
      </c>
      <c r="O119" s="131">
        <f t="shared" ref="O119:O124" si="45">N119*L119</f>
        <v>3005.6201175000006</v>
      </c>
      <c r="P119" s="132">
        <f t="shared" ref="P119:P124" si="46">(I119+O119)/F119</f>
        <v>273.42939750000005</v>
      </c>
      <c r="Q119" s="154">
        <f t="shared" ref="Q119:Q124" si="47">P119*F119</f>
        <v>9023.1701175000017</v>
      </c>
      <c r="R119" s="249"/>
    </row>
    <row r="120" spans="1:18" ht="27" customHeight="1">
      <c r="A120" s="134">
        <f>IF(D120=0,"",1+MAX(A$9:A119))</f>
        <v>85</v>
      </c>
      <c r="B120" s="262"/>
      <c r="C120" s="172" t="s">
        <v>97</v>
      </c>
      <c r="D120" s="152">
        <v>322</v>
      </c>
      <c r="E120" s="122">
        <v>0</v>
      </c>
      <c r="F120" s="123">
        <f t="shared" si="42"/>
        <v>322</v>
      </c>
      <c r="G120" s="152" t="s">
        <v>48</v>
      </c>
      <c r="H120" s="125">
        <v>26.34</v>
      </c>
      <c r="I120" s="126">
        <f t="shared" si="43"/>
        <v>8481.48</v>
      </c>
      <c r="J120" s="127">
        <v>1</v>
      </c>
      <c r="K120" s="128" t="s">
        <v>49</v>
      </c>
      <c r="L120" s="129">
        <v>73.748500000000007</v>
      </c>
      <c r="M120" s="130">
        <v>0.85499999999999998</v>
      </c>
      <c r="N120" s="127">
        <f t="shared" si="44"/>
        <v>275.31</v>
      </c>
      <c r="O120" s="131">
        <f t="shared" si="45"/>
        <v>20303.699535000003</v>
      </c>
      <c r="P120" s="132">
        <f t="shared" si="46"/>
        <v>89.394967500000007</v>
      </c>
      <c r="Q120" s="154">
        <f t="shared" si="47"/>
        <v>28785.179535000003</v>
      </c>
      <c r="R120" s="249"/>
    </row>
    <row r="121" spans="1:18" ht="27" customHeight="1">
      <c r="A121" s="134">
        <f>IF(D121=0,"",1+MAX(A$9:A120))</f>
        <v>86</v>
      </c>
      <c r="B121" s="262"/>
      <c r="C121" s="172" t="s">
        <v>98</v>
      </c>
      <c r="D121" s="152">
        <v>16</v>
      </c>
      <c r="E121" s="122">
        <v>0</v>
      </c>
      <c r="F121" s="123">
        <f t="shared" si="42"/>
        <v>16</v>
      </c>
      <c r="G121" s="152" t="s">
        <v>48</v>
      </c>
      <c r="H121" s="125">
        <v>225.23</v>
      </c>
      <c r="I121" s="126">
        <f t="shared" si="43"/>
        <v>3603.68</v>
      </c>
      <c r="J121" s="127">
        <v>1</v>
      </c>
      <c r="K121" s="128" t="s">
        <v>49</v>
      </c>
      <c r="L121" s="129">
        <v>73.748500000000007</v>
      </c>
      <c r="M121" s="130">
        <v>2.1219999999999999</v>
      </c>
      <c r="N121" s="127">
        <f t="shared" si="44"/>
        <v>33.951999999999998</v>
      </c>
      <c r="O121" s="131">
        <f t="shared" si="45"/>
        <v>2503.9090719999999</v>
      </c>
      <c r="P121" s="132">
        <f t="shared" si="46"/>
        <v>381.72431699999999</v>
      </c>
      <c r="Q121" s="154">
        <f t="shared" si="47"/>
        <v>6107.5890719999998</v>
      </c>
      <c r="R121" s="249"/>
    </row>
    <row r="122" spans="1:18" ht="27" customHeight="1">
      <c r="A122" s="134">
        <f>IF(D122=0,"",1+MAX(A$9:A121))</f>
        <v>87</v>
      </c>
      <c r="B122" s="262"/>
      <c r="C122" s="172" t="s">
        <v>99</v>
      </c>
      <c r="D122" s="152">
        <v>64</v>
      </c>
      <c r="E122" s="122">
        <v>0</v>
      </c>
      <c r="F122" s="123">
        <f t="shared" si="42"/>
        <v>64</v>
      </c>
      <c r="G122" s="152" t="s">
        <v>48</v>
      </c>
      <c r="H122" s="125">
        <v>35.69</v>
      </c>
      <c r="I122" s="126">
        <f t="shared" si="43"/>
        <v>2284.16</v>
      </c>
      <c r="J122" s="127">
        <v>1</v>
      </c>
      <c r="K122" s="128" t="s">
        <v>49</v>
      </c>
      <c r="L122" s="129">
        <v>73.748500000000007</v>
      </c>
      <c r="M122" s="130">
        <v>1.522</v>
      </c>
      <c r="N122" s="127">
        <f t="shared" si="44"/>
        <v>97.408000000000001</v>
      </c>
      <c r="O122" s="131">
        <f t="shared" si="45"/>
        <v>7183.6938880000007</v>
      </c>
      <c r="P122" s="132">
        <f t="shared" si="46"/>
        <v>147.93521700000002</v>
      </c>
      <c r="Q122" s="154">
        <f t="shared" si="47"/>
        <v>9467.8538880000015</v>
      </c>
      <c r="R122" s="249"/>
    </row>
    <row r="123" spans="1:18" s="103" customFormat="1" ht="27" customHeight="1">
      <c r="A123" s="134">
        <f>IF(D123=0,"",1+MAX(A$9:A122))</f>
        <v>88</v>
      </c>
      <c r="B123" s="262"/>
      <c r="C123" s="170" t="s">
        <v>169</v>
      </c>
      <c r="D123" s="155">
        <v>17</v>
      </c>
      <c r="E123" s="156">
        <v>0</v>
      </c>
      <c r="F123" s="157">
        <f t="shared" si="42"/>
        <v>17</v>
      </c>
      <c r="G123" s="155" t="s">
        <v>48</v>
      </c>
      <c r="H123" s="158">
        <v>14.25</v>
      </c>
      <c r="I123" s="159">
        <f t="shared" si="43"/>
        <v>242.25</v>
      </c>
      <c r="J123" s="160">
        <v>1</v>
      </c>
      <c r="K123" s="161" t="s">
        <v>49</v>
      </c>
      <c r="L123" s="162">
        <v>65</v>
      </c>
      <c r="M123" s="163">
        <v>0.18</v>
      </c>
      <c r="N123" s="160">
        <f t="shared" si="44"/>
        <v>3.06</v>
      </c>
      <c r="O123" s="164">
        <f t="shared" si="45"/>
        <v>198.9</v>
      </c>
      <c r="P123" s="165">
        <f t="shared" si="46"/>
        <v>25.95</v>
      </c>
      <c r="Q123" s="166">
        <f t="shared" si="47"/>
        <v>441.15</v>
      </c>
      <c r="R123" s="249"/>
    </row>
    <row r="124" spans="1:18" s="103" customFormat="1" ht="27" customHeight="1">
      <c r="A124" s="134">
        <f>IF(D124=0,"",1+MAX(A$9:A123))</f>
        <v>89</v>
      </c>
      <c r="B124" s="262"/>
      <c r="C124" s="170" t="s">
        <v>170</v>
      </c>
      <c r="D124" s="155">
        <v>12</v>
      </c>
      <c r="E124" s="156">
        <v>0</v>
      </c>
      <c r="F124" s="157">
        <f t="shared" si="42"/>
        <v>12</v>
      </c>
      <c r="G124" s="155" t="s">
        <v>48</v>
      </c>
      <c r="H124" s="158">
        <v>16.04</v>
      </c>
      <c r="I124" s="159">
        <f t="shared" si="43"/>
        <v>192.48</v>
      </c>
      <c r="J124" s="160">
        <v>1</v>
      </c>
      <c r="K124" s="161" t="s">
        <v>49</v>
      </c>
      <c r="L124" s="162">
        <v>65</v>
      </c>
      <c r="M124" s="163">
        <v>0.2</v>
      </c>
      <c r="N124" s="160">
        <f t="shared" si="44"/>
        <v>2.4000000000000004</v>
      </c>
      <c r="O124" s="164">
        <f t="shared" si="45"/>
        <v>156.00000000000003</v>
      </c>
      <c r="P124" s="165">
        <f t="shared" si="46"/>
        <v>29.040000000000003</v>
      </c>
      <c r="Q124" s="166">
        <f t="shared" si="47"/>
        <v>348.48</v>
      </c>
      <c r="R124" s="249"/>
    </row>
    <row r="125" spans="1:18" ht="15.2" customHeight="1">
      <c r="A125" s="200"/>
      <c r="B125" s="182"/>
      <c r="C125" s="183"/>
      <c r="D125" s="107"/>
      <c r="E125" s="108"/>
      <c r="F125" s="108"/>
      <c r="G125" s="108"/>
      <c r="H125" s="108"/>
      <c r="I125" s="108"/>
      <c r="J125" s="108"/>
      <c r="K125" s="108"/>
      <c r="L125" s="108"/>
      <c r="M125" s="184"/>
      <c r="N125" s="108"/>
      <c r="O125" s="185"/>
      <c r="P125" s="108"/>
      <c r="Q125" s="108"/>
      <c r="R125" s="186"/>
    </row>
    <row r="126" spans="1:18" ht="15.2" customHeight="1">
      <c r="A126" s="22" t="s">
        <v>0</v>
      </c>
      <c r="B126" s="23"/>
      <c r="C126" s="24"/>
      <c r="D126" s="20"/>
      <c r="E126" s="21"/>
      <c r="F126" s="21"/>
      <c r="G126" s="21"/>
      <c r="H126" s="21"/>
      <c r="I126" s="21"/>
      <c r="J126" s="21"/>
      <c r="K126" s="21"/>
      <c r="L126" s="21"/>
      <c r="M126" s="44"/>
      <c r="N126" s="21"/>
      <c r="O126" s="45"/>
      <c r="P126" s="46"/>
      <c r="Q126" s="46"/>
      <c r="R126" s="52"/>
    </row>
    <row r="127" spans="1:18" ht="15.2" customHeight="1">
      <c r="A127" s="22" t="s">
        <v>1</v>
      </c>
      <c r="B127" s="23"/>
      <c r="C127" s="25"/>
      <c r="D127" s="20"/>
      <c r="E127" s="21"/>
      <c r="F127" s="21"/>
      <c r="G127" s="21"/>
      <c r="H127" s="21"/>
      <c r="I127" s="21"/>
      <c r="J127" s="21"/>
      <c r="K127" s="21"/>
      <c r="L127" s="47" t="s">
        <v>2</v>
      </c>
      <c r="M127" s="53" t="s">
        <v>3</v>
      </c>
      <c r="N127" s="21"/>
      <c r="O127" s="45"/>
      <c r="R127" s="52"/>
    </row>
    <row r="128" spans="1:18" ht="15.2" customHeight="1">
      <c r="A128" s="26"/>
      <c r="B128" s="27"/>
      <c r="C128" s="24"/>
      <c r="D128" s="20"/>
      <c r="E128" s="21"/>
      <c r="F128" s="21"/>
      <c r="G128" s="21"/>
      <c r="H128" s="21"/>
      <c r="I128" s="21"/>
      <c r="J128" s="21"/>
      <c r="K128" s="21"/>
      <c r="L128" s="47" t="s">
        <v>4</v>
      </c>
      <c r="M128" s="53" t="s">
        <v>5</v>
      </c>
      <c r="N128" s="21"/>
      <c r="O128" s="45"/>
      <c r="R128" s="52"/>
    </row>
    <row r="129" spans="1:18" ht="15.2" customHeight="1">
      <c r="A129" s="1" t="s">
        <v>6</v>
      </c>
      <c r="B129" s="28"/>
      <c r="C129" s="29"/>
      <c r="D129" s="20"/>
      <c r="E129" s="21"/>
      <c r="F129" s="21"/>
      <c r="G129" s="21"/>
      <c r="H129" s="21"/>
      <c r="I129" s="21"/>
      <c r="J129" s="21"/>
      <c r="K129" s="21"/>
      <c r="L129" s="47" t="s">
        <v>7</v>
      </c>
      <c r="M129" s="47"/>
      <c r="N129" s="21"/>
      <c r="O129" s="45"/>
      <c r="R129" s="52"/>
    </row>
    <row r="130" spans="1:18" ht="15.2" customHeight="1" thickBot="1">
      <c r="A130" s="251"/>
      <c r="B130" s="252"/>
      <c r="C130" s="252"/>
      <c r="D130" s="20"/>
      <c r="E130" s="30"/>
      <c r="F130" s="21"/>
      <c r="G130" s="21"/>
      <c r="H130" s="21"/>
      <c r="I130" s="21"/>
      <c r="J130" s="21"/>
      <c r="K130" s="21"/>
      <c r="L130" s="47" t="s">
        <v>8</v>
      </c>
      <c r="M130" s="2">
        <f ca="1">TODAY()</f>
        <v>46151</v>
      </c>
      <c r="N130" s="48"/>
      <c r="O130" s="45"/>
      <c r="R130" s="54"/>
    </row>
    <row r="131" spans="1:18" ht="36.75" thickBot="1">
      <c r="A131" s="113" t="s">
        <v>9</v>
      </c>
      <c r="B131" s="114" t="s">
        <v>10</v>
      </c>
      <c r="C131" s="115" t="s">
        <v>11</v>
      </c>
      <c r="D131" s="115" t="s">
        <v>12</v>
      </c>
      <c r="E131" s="115" t="s">
        <v>13</v>
      </c>
      <c r="F131" s="114" t="s">
        <v>14</v>
      </c>
      <c r="G131" s="115" t="s">
        <v>15</v>
      </c>
      <c r="H131" s="115" t="s">
        <v>16</v>
      </c>
      <c r="I131" s="114" t="s">
        <v>17</v>
      </c>
      <c r="J131" s="114" t="s">
        <v>18</v>
      </c>
      <c r="K131" s="114" t="s">
        <v>19</v>
      </c>
      <c r="L131" s="114" t="s">
        <v>20</v>
      </c>
      <c r="M131" s="116" t="s">
        <v>21</v>
      </c>
      <c r="N131" s="114" t="s">
        <v>22</v>
      </c>
      <c r="O131" s="114" t="s">
        <v>23</v>
      </c>
      <c r="P131" s="115" t="s">
        <v>24</v>
      </c>
      <c r="Q131" s="115" t="s">
        <v>25</v>
      </c>
      <c r="R131" s="117" t="s">
        <v>26</v>
      </c>
    </row>
    <row r="132" spans="1:18" ht="16.5" thickBot="1">
      <c r="A132" s="31"/>
      <c r="B132" s="32" t="s">
        <v>27</v>
      </c>
      <c r="C132" s="33" t="s">
        <v>28</v>
      </c>
      <c r="D132" s="253"/>
      <c r="E132" s="253"/>
      <c r="F132" s="253"/>
      <c r="G132" s="253"/>
      <c r="H132" s="253"/>
      <c r="I132" s="253"/>
      <c r="J132" s="253"/>
      <c r="K132" s="253"/>
      <c r="L132" s="253"/>
      <c r="M132" s="253"/>
      <c r="N132" s="253"/>
      <c r="O132" s="253"/>
      <c r="P132" s="253"/>
      <c r="Q132" s="253"/>
      <c r="R132" s="254"/>
    </row>
    <row r="133" spans="1:18" ht="23.25" customHeight="1">
      <c r="A133" s="201" t="str">
        <f>IF(D133=0,"",1+MAX(A$9:A124))</f>
        <v/>
      </c>
      <c r="B133" s="245" t="s">
        <v>103</v>
      </c>
      <c r="C133" s="202" t="s">
        <v>100</v>
      </c>
      <c r="D133" s="203"/>
      <c r="E133" s="204"/>
      <c r="F133" s="205"/>
      <c r="G133" s="203"/>
      <c r="H133" s="206"/>
      <c r="I133" s="207"/>
      <c r="J133" s="208"/>
      <c r="K133" s="209"/>
      <c r="L133" s="209"/>
      <c r="M133" s="210"/>
      <c r="N133" s="208"/>
      <c r="O133" s="211"/>
      <c r="P133" s="212"/>
      <c r="Q133" s="213"/>
      <c r="R133" s="248"/>
    </row>
    <row r="134" spans="1:18" ht="23.25" customHeight="1">
      <c r="A134" s="134">
        <f>IF(D134=0,"",1+MAX(A$9:A133))</f>
        <v>90</v>
      </c>
      <c r="B134" s="246"/>
      <c r="C134" s="170" t="s">
        <v>166</v>
      </c>
      <c r="D134" s="167">
        <v>2539.84</v>
      </c>
      <c r="E134" s="156">
        <v>0.1</v>
      </c>
      <c r="F134" s="157">
        <f t="shared" ref="F134:F139" si="48">(1+E134)*D134</f>
        <v>2793.8240000000005</v>
      </c>
      <c r="G134" s="155" t="s">
        <v>73</v>
      </c>
      <c r="H134" s="125">
        <f>135.71/500+1.01</f>
        <v>1.28142</v>
      </c>
      <c r="I134" s="126">
        <f t="shared" ref="I134:I139" si="49">H134*F134</f>
        <v>3580.0619500800008</v>
      </c>
      <c r="J134" s="127">
        <v>1</v>
      </c>
      <c r="K134" s="128" t="s">
        <v>49</v>
      </c>
      <c r="L134" s="129">
        <v>73.748500000000007</v>
      </c>
      <c r="M134" s="130">
        <f>0.025+0.043</f>
        <v>6.8000000000000005E-2</v>
      </c>
      <c r="N134" s="127">
        <f t="shared" ref="N134:N139" si="50">M134*F134</f>
        <v>189.98003200000005</v>
      </c>
      <c r="O134" s="131">
        <f t="shared" ref="O134:O139" si="51">N134*L134</f>
        <v>14010.742389952005</v>
      </c>
      <c r="P134" s="132">
        <f t="shared" ref="P134:P139" si="52">(I134+O134)/F134</f>
        <v>6.2963180000000012</v>
      </c>
      <c r="Q134" s="154">
        <f t="shared" ref="Q134:Q139" si="53">P134*F134</f>
        <v>17590.804340032006</v>
      </c>
      <c r="R134" s="249"/>
    </row>
    <row r="135" spans="1:18" ht="23.25" customHeight="1">
      <c r="A135" s="134">
        <f>IF(D135=0,"",1+MAX(A$9:A134))</f>
        <v>91</v>
      </c>
      <c r="B135" s="246"/>
      <c r="C135" s="171" t="s">
        <v>171</v>
      </c>
      <c r="D135" s="121">
        <v>613.76</v>
      </c>
      <c r="E135" s="122">
        <v>0.1</v>
      </c>
      <c r="F135" s="123">
        <f t="shared" si="48"/>
        <v>675.13600000000008</v>
      </c>
      <c r="G135" s="152" t="s">
        <v>73</v>
      </c>
      <c r="H135" s="125">
        <f>0.42+1.01</f>
        <v>1.43</v>
      </c>
      <c r="I135" s="126">
        <f t="shared" si="49"/>
        <v>965.44448000000011</v>
      </c>
      <c r="J135" s="127">
        <v>1</v>
      </c>
      <c r="K135" s="128" t="s">
        <v>49</v>
      </c>
      <c r="L135" s="129">
        <v>73.748500000000007</v>
      </c>
      <c r="M135" s="130">
        <f>0.02+0.043</f>
        <v>6.3E-2</v>
      </c>
      <c r="N135" s="127">
        <f t="shared" si="50"/>
        <v>42.533568000000002</v>
      </c>
      <c r="O135" s="131">
        <f t="shared" si="51"/>
        <v>3136.7868396480003</v>
      </c>
      <c r="P135" s="132">
        <f t="shared" si="52"/>
        <v>6.0761555000000005</v>
      </c>
      <c r="Q135" s="154">
        <f t="shared" si="53"/>
        <v>4102.2313196480009</v>
      </c>
      <c r="R135" s="249"/>
    </row>
    <row r="136" spans="1:18" ht="23.25" customHeight="1">
      <c r="A136" s="134">
        <f>IF(D136=0,"",1+MAX(A$9:A135))</f>
        <v>92</v>
      </c>
      <c r="B136" s="246"/>
      <c r="C136" s="171" t="s">
        <v>167</v>
      </c>
      <c r="D136" s="167">
        <v>255.45</v>
      </c>
      <c r="E136" s="156">
        <v>0.1</v>
      </c>
      <c r="F136" s="157">
        <f t="shared" si="48"/>
        <v>280.995</v>
      </c>
      <c r="G136" s="155" t="s">
        <v>73</v>
      </c>
      <c r="H136" s="125">
        <f>149/500+1.01</f>
        <v>1.3080000000000001</v>
      </c>
      <c r="I136" s="126">
        <f t="shared" si="49"/>
        <v>367.54146000000003</v>
      </c>
      <c r="J136" s="127">
        <v>1</v>
      </c>
      <c r="K136" s="128" t="s">
        <v>49</v>
      </c>
      <c r="L136" s="129">
        <v>73.748500000000007</v>
      </c>
      <c r="M136" s="130">
        <v>7.9000000000000001E-2</v>
      </c>
      <c r="N136" s="127">
        <f t="shared" si="50"/>
        <v>22.198605000000001</v>
      </c>
      <c r="O136" s="131">
        <f t="shared" si="51"/>
        <v>1637.1138208425002</v>
      </c>
      <c r="P136" s="132">
        <f t="shared" si="52"/>
        <v>7.1341315000000014</v>
      </c>
      <c r="Q136" s="154">
        <f t="shared" si="53"/>
        <v>2004.6552808425004</v>
      </c>
      <c r="R136" s="249"/>
    </row>
    <row r="137" spans="1:18" s="103" customFormat="1" ht="23.25" customHeight="1">
      <c r="A137" s="134">
        <f>IF(D137=0,"",1+MAX(A$9:A136))</f>
        <v>93</v>
      </c>
      <c r="B137" s="246"/>
      <c r="C137" s="172" t="s">
        <v>101</v>
      </c>
      <c r="D137" s="121">
        <v>1057.8499999999999</v>
      </c>
      <c r="E137" s="122">
        <v>0.1</v>
      </c>
      <c r="F137" s="123">
        <f t="shared" si="48"/>
        <v>1163.635</v>
      </c>
      <c r="G137" s="152" t="s">
        <v>73</v>
      </c>
      <c r="H137" s="158">
        <f>0.28+0.96</f>
        <v>1.24</v>
      </c>
      <c r="I137" s="159">
        <f t="shared" si="49"/>
        <v>1442.9074000000001</v>
      </c>
      <c r="J137" s="160">
        <v>1</v>
      </c>
      <c r="K137" s="161" t="s">
        <v>49</v>
      </c>
      <c r="L137" s="162">
        <v>65</v>
      </c>
      <c r="M137" s="163">
        <v>0.04</v>
      </c>
      <c r="N137" s="160">
        <f t="shared" si="50"/>
        <v>46.545400000000001</v>
      </c>
      <c r="O137" s="164">
        <f t="shared" si="51"/>
        <v>3025.451</v>
      </c>
      <c r="P137" s="165">
        <f t="shared" si="52"/>
        <v>3.8400000000000003</v>
      </c>
      <c r="Q137" s="166">
        <f t="shared" si="53"/>
        <v>4468.3584000000001</v>
      </c>
      <c r="R137" s="249"/>
    </row>
    <row r="138" spans="1:18" s="103" customFormat="1" ht="23.25" customHeight="1">
      <c r="A138" s="134">
        <f>IF(D138=0,"",1+MAX(A$9:A137))</f>
        <v>94</v>
      </c>
      <c r="B138" s="246"/>
      <c r="C138" s="170" t="s">
        <v>165</v>
      </c>
      <c r="D138" s="167">
        <v>10923</v>
      </c>
      <c r="E138" s="156">
        <v>0.1</v>
      </c>
      <c r="F138" s="157">
        <f t="shared" si="48"/>
        <v>12015.300000000001</v>
      </c>
      <c r="G138" s="155" t="s">
        <v>73</v>
      </c>
      <c r="H138" s="158">
        <v>0.6</v>
      </c>
      <c r="I138" s="159">
        <f t="shared" si="49"/>
        <v>7209.18</v>
      </c>
      <c r="J138" s="160">
        <v>1</v>
      </c>
      <c r="K138" s="161" t="s">
        <v>49</v>
      </c>
      <c r="L138" s="162">
        <v>65</v>
      </c>
      <c r="M138" s="163">
        <v>6.0000000000000001E-3</v>
      </c>
      <c r="N138" s="160">
        <f t="shared" si="50"/>
        <v>72.091800000000006</v>
      </c>
      <c r="O138" s="164">
        <f t="shared" si="51"/>
        <v>4685.9670000000006</v>
      </c>
      <c r="P138" s="165">
        <f t="shared" si="52"/>
        <v>0.99</v>
      </c>
      <c r="Q138" s="166">
        <f t="shared" si="53"/>
        <v>11895.147000000001</v>
      </c>
      <c r="R138" s="249"/>
    </row>
    <row r="139" spans="1:18" s="103" customFormat="1" ht="23.25" customHeight="1">
      <c r="A139" s="134">
        <f>IF(D139=0,"",1+MAX(A$9:A138))</f>
        <v>95</v>
      </c>
      <c r="B139" s="246"/>
      <c r="C139" s="170" t="s">
        <v>168</v>
      </c>
      <c r="D139" s="167">
        <v>147.63</v>
      </c>
      <c r="E139" s="156">
        <v>0.1</v>
      </c>
      <c r="F139" s="157">
        <f t="shared" si="48"/>
        <v>162.393</v>
      </c>
      <c r="G139" s="155" t="s">
        <v>73</v>
      </c>
      <c r="H139" s="158">
        <f>(34.59/50)+0.96</f>
        <v>1.6518000000000002</v>
      </c>
      <c r="I139" s="159">
        <f t="shared" si="49"/>
        <v>268.24075740000001</v>
      </c>
      <c r="J139" s="160">
        <v>1</v>
      </c>
      <c r="K139" s="161" t="s">
        <v>49</v>
      </c>
      <c r="L139" s="162">
        <v>65</v>
      </c>
      <c r="M139" s="163">
        <v>4.4999999999999998E-2</v>
      </c>
      <c r="N139" s="160">
        <f t="shared" si="50"/>
        <v>7.3076849999999993</v>
      </c>
      <c r="O139" s="164">
        <f t="shared" si="51"/>
        <v>474.99952499999995</v>
      </c>
      <c r="P139" s="165">
        <f t="shared" si="52"/>
        <v>4.5767999999999995</v>
      </c>
      <c r="Q139" s="166">
        <f t="shared" si="53"/>
        <v>743.24028239999996</v>
      </c>
      <c r="R139" s="249"/>
    </row>
    <row r="140" spans="1:18" ht="23.25" customHeight="1">
      <c r="A140" s="134" t="str">
        <f>IF(D140=0,"",1+MAX(A$9:A139))</f>
        <v/>
      </c>
      <c r="B140" s="246"/>
      <c r="C140" s="168" t="s">
        <v>102</v>
      </c>
      <c r="D140" s="152"/>
      <c r="E140" s="43"/>
      <c r="F140" s="153"/>
      <c r="G140" s="152"/>
      <c r="H140" s="125"/>
      <c r="I140" s="126"/>
      <c r="J140" s="127"/>
      <c r="K140" s="128"/>
      <c r="L140" s="129"/>
      <c r="M140" s="130"/>
      <c r="N140" s="127"/>
      <c r="O140" s="131"/>
      <c r="P140" s="132"/>
      <c r="Q140" s="154"/>
      <c r="R140" s="249"/>
    </row>
    <row r="141" spans="1:18" ht="23.25" customHeight="1">
      <c r="A141" s="134" t="str">
        <f>IF(D141=0,"",1+MAX(A$9:A140))</f>
        <v/>
      </c>
      <c r="B141" s="246"/>
      <c r="C141" s="173" t="s">
        <v>104</v>
      </c>
      <c r="D141" s="152"/>
      <c r="E141" s="43"/>
      <c r="F141" s="153"/>
      <c r="G141" s="152"/>
      <c r="H141" s="125"/>
      <c r="I141" s="126"/>
      <c r="J141" s="127"/>
      <c r="K141" s="128"/>
      <c r="L141" s="129"/>
      <c r="M141" s="130"/>
      <c r="N141" s="127"/>
      <c r="O141" s="131"/>
      <c r="P141" s="132"/>
      <c r="Q141" s="154"/>
      <c r="R141" s="249"/>
    </row>
    <row r="142" spans="1:18" ht="23.25" customHeight="1">
      <c r="A142" s="134">
        <f>IF(D142=0,"",1+MAX(A$9:A141))</f>
        <v>96</v>
      </c>
      <c r="B142" s="246"/>
      <c r="C142" s="172" t="s">
        <v>105</v>
      </c>
      <c r="D142" s="152">
        <v>2</v>
      </c>
      <c r="E142" s="122">
        <v>0</v>
      </c>
      <c r="F142" s="123">
        <f>(1+E142)*D142</f>
        <v>2</v>
      </c>
      <c r="G142" s="152" t="s">
        <v>48</v>
      </c>
      <c r="H142" s="125">
        <v>1356.25</v>
      </c>
      <c r="I142" s="126">
        <f t="shared" ref="I142" si="54">H142*F142</f>
        <v>2712.5</v>
      </c>
      <c r="J142" s="127">
        <v>1</v>
      </c>
      <c r="K142" s="128" t="s">
        <v>49</v>
      </c>
      <c r="L142" s="129">
        <v>73.748500000000007</v>
      </c>
      <c r="M142" s="130">
        <v>4.1360000000000001</v>
      </c>
      <c r="N142" s="127">
        <f t="shared" ref="N142" si="55">M142*F142</f>
        <v>8.2720000000000002</v>
      </c>
      <c r="O142" s="131">
        <f t="shared" ref="O142" si="56">N142*L142</f>
        <v>610.04759200000012</v>
      </c>
      <c r="P142" s="132">
        <f t="shared" ref="P142" si="57">(I142+O142)/F142</f>
        <v>1661.2737959999999</v>
      </c>
      <c r="Q142" s="154">
        <f t="shared" ref="Q142" si="58">P142*F142</f>
        <v>3322.5475919999999</v>
      </c>
      <c r="R142" s="249"/>
    </row>
    <row r="143" spans="1:18" ht="23.25" customHeight="1">
      <c r="A143" s="134" t="str">
        <f>IF(D143=0,"",1+MAX(A$9:A142))</f>
        <v/>
      </c>
      <c r="B143" s="246"/>
      <c r="C143" s="173" t="s">
        <v>106</v>
      </c>
      <c r="D143" s="152"/>
      <c r="E143" s="43"/>
      <c r="F143" s="153"/>
      <c r="G143" s="152"/>
      <c r="H143" s="125"/>
      <c r="I143" s="126"/>
      <c r="J143" s="127"/>
      <c r="K143" s="128"/>
      <c r="L143" s="129"/>
      <c r="M143" s="130"/>
      <c r="N143" s="127"/>
      <c r="O143" s="131"/>
      <c r="P143" s="132"/>
      <c r="Q143" s="154"/>
      <c r="R143" s="249"/>
    </row>
    <row r="144" spans="1:18" ht="23.25" customHeight="1">
      <c r="A144" s="134">
        <f>IF(D144=0,"",1+MAX(A$9:A143))</f>
        <v>97</v>
      </c>
      <c r="B144" s="246"/>
      <c r="C144" s="172" t="s">
        <v>107</v>
      </c>
      <c r="D144" s="152">
        <v>2</v>
      </c>
      <c r="E144" s="122">
        <v>0</v>
      </c>
      <c r="F144" s="123">
        <f>(1+E144)*D144</f>
        <v>2</v>
      </c>
      <c r="G144" s="152" t="s">
        <v>48</v>
      </c>
      <c r="H144" s="125">
        <v>23.54</v>
      </c>
      <c r="I144" s="126">
        <f t="shared" ref="I144" si="59">H144*F144</f>
        <v>47.08</v>
      </c>
      <c r="J144" s="127">
        <v>1</v>
      </c>
      <c r="K144" s="128" t="s">
        <v>49</v>
      </c>
      <c r="L144" s="129">
        <v>73.748500000000007</v>
      </c>
      <c r="M144" s="130">
        <v>0.60499999999999998</v>
      </c>
      <c r="N144" s="127">
        <f t="shared" ref="N144" si="60">M144*F144</f>
        <v>1.21</v>
      </c>
      <c r="O144" s="131">
        <f t="shared" ref="O144" si="61">N144*L144</f>
        <v>89.235685000000004</v>
      </c>
      <c r="P144" s="132">
        <f t="shared" ref="P144" si="62">(I144+O144)/F144</f>
        <v>68.157842500000001</v>
      </c>
      <c r="Q144" s="154">
        <f t="shared" ref="Q144" si="63">P144*F144</f>
        <v>136.315685</v>
      </c>
      <c r="R144" s="249"/>
    </row>
    <row r="145" spans="1:18" ht="23.25" customHeight="1">
      <c r="A145" s="134" t="str">
        <f>IF(D145=0,"",1+MAX(A$9:A144))</f>
        <v/>
      </c>
      <c r="B145" s="246"/>
      <c r="C145" s="173" t="s">
        <v>108</v>
      </c>
      <c r="D145" s="152"/>
      <c r="E145" s="43"/>
      <c r="F145" s="153"/>
      <c r="G145" s="152"/>
      <c r="H145" s="125"/>
      <c r="I145" s="126"/>
      <c r="J145" s="127"/>
      <c r="K145" s="128"/>
      <c r="L145" s="129"/>
      <c r="M145" s="130"/>
      <c r="N145" s="127"/>
      <c r="O145" s="131"/>
      <c r="P145" s="132"/>
      <c r="Q145" s="154"/>
      <c r="R145" s="249"/>
    </row>
    <row r="146" spans="1:18" ht="23.25" customHeight="1">
      <c r="A146" s="134">
        <f>IF(D146=0,"",1+MAX(A$9:A145))</f>
        <v>98</v>
      </c>
      <c r="B146" s="246"/>
      <c r="C146" s="172" t="s">
        <v>109</v>
      </c>
      <c r="D146" s="152">
        <v>2</v>
      </c>
      <c r="E146" s="122">
        <v>0</v>
      </c>
      <c r="F146" s="123">
        <f t="shared" ref="F146:F147" si="64">(1+E146)*D146</f>
        <v>2</v>
      </c>
      <c r="G146" s="152" t="s">
        <v>48</v>
      </c>
      <c r="H146" s="125">
        <v>295.62</v>
      </c>
      <c r="I146" s="126">
        <f>H146*F146</f>
        <v>591.24</v>
      </c>
      <c r="J146" s="127">
        <v>1</v>
      </c>
      <c r="K146" s="128" t="s">
        <v>49</v>
      </c>
      <c r="L146" s="129">
        <v>73.748500000000007</v>
      </c>
      <c r="M146" s="130">
        <v>2.8660000000000001</v>
      </c>
      <c r="N146" s="127">
        <f t="shared" ref="N146:N147" si="65">M146*F146</f>
        <v>5.7320000000000002</v>
      </c>
      <c r="O146" s="131">
        <f t="shared" ref="O146:O147" si="66">N146*L146</f>
        <v>422.72640200000006</v>
      </c>
      <c r="P146" s="132">
        <f t="shared" ref="P146:P147" si="67">(I146+O146)/F146</f>
        <v>506.98320100000001</v>
      </c>
      <c r="Q146" s="154">
        <f t="shared" ref="Q146:Q147" si="68">P146*F146</f>
        <v>1013.966402</v>
      </c>
      <c r="R146" s="249"/>
    </row>
    <row r="147" spans="1:18" ht="23.25" customHeight="1">
      <c r="A147" s="134">
        <f>IF(D147=0,"",1+MAX(A$9:A146))</f>
        <v>99</v>
      </c>
      <c r="B147" s="246"/>
      <c r="C147" s="172" t="s">
        <v>110</v>
      </c>
      <c r="D147" s="152">
        <v>3</v>
      </c>
      <c r="E147" s="122">
        <v>0</v>
      </c>
      <c r="F147" s="123">
        <f t="shared" si="64"/>
        <v>3</v>
      </c>
      <c r="G147" s="152" t="s">
        <v>48</v>
      </c>
      <c r="H147" s="125">
        <v>978.12</v>
      </c>
      <c r="I147" s="126">
        <f>H147*F147</f>
        <v>2934.36</v>
      </c>
      <c r="J147" s="127">
        <v>1</v>
      </c>
      <c r="K147" s="128" t="s">
        <v>49</v>
      </c>
      <c r="L147" s="129">
        <v>73.748500000000007</v>
      </c>
      <c r="M147" s="130">
        <v>3.5219999999999998</v>
      </c>
      <c r="N147" s="127">
        <f t="shared" si="65"/>
        <v>10.565999999999999</v>
      </c>
      <c r="O147" s="131">
        <f t="shared" si="66"/>
        <v>779.22665099999995</v>
      </c>
      <c r="P147" s="132">
        <f t="shared" si="67"/>
        <v>1237.8622170000001</v>
      </c>
      <c r="Q147" s="154">
        <f t="shared" si="68"/>
        <v>3713.5866510000005</v>
      </c>
      <c r="R147" s="249"/>
    </row>
    <row r="148" spans="1:18" ht="23.25" customHeight="1">
      <c r="A148" s="134" t="str">
        <f>IF(D148=0,"",1+MAX(A$9:A147))</f>
        <v/>
      </c>
      <c r="B148" s="246"/>
      <c r="C148" s="173" t="s">
        <v>111</v>
      </c>
      <c r="D148" s="152"/>
      <c r="E148" s="43"/>
      <c r="F148" s="153"/>
      <c r="G148" s="152"/>
      <c r="H148" s="125"/>
      <c r="I148" s="126"/>
      <c r="J148" s="127"/>
      <c r="K148" s="128"/>
      <c r="L148" s="129"/>
      <c r="M148" s="130"/>
      <c r="N148" s="127"/>
      <c r="O148" s="131"/>
      <c r="P148" s="132"/>
      <c r="Q148" s="154"/>
      <c r="R148" s="249"/>
    </row>
    <row r="149" spans="1:18" ht="23.25" customHeight="1">
      <c r="A149" s="134">
        <f>IF(D149=0,"",1+MAX(A$9:A148))</f>
        <v>100</v>
      </c>
      <c r="B149" s="246"/>
      <c r="C149" s="172" t="s">
        <v>112</v>
      </c>
      <c r="D149" s="152">
        <v>2</v>
      </c>
      <c r="E149" s="122">
        <v>0</v>
      </c>
      <c r="F149" s="123">
        <f>(1+E149)*D149</f>
        <v>2</v>
      </c>
      <c r="G149" s="152" t="s">
        <v>48</v>
      </c>
      <c r="H149" s="125">
        <v>175.36</v>
      </c>
      <c r="I149" s="126">
        <f t="shared" ref="I149" si="69">H149*F149</f>
        <v>350.72</v>
      </c>
      <c r="J149" s="127">
        <v>1</v>
      </c>
      <c r="K149" s="128" t="s">
        <v>49</v>
      </c>
      <c r="L149" s="129">
        <v>73.748500000000007</v>
      </c>
      <c r="M149" s="130">
        <v>1.361</v>
      </c>
      <c r="N149" s="127">
        <f t="shared" ref="N149" si="70">M149*F149</f>
        <v>2.722</v>
      </c>
      <c r="O149" s="131">
        <f t="shared" ref="O149" si="71">N149*L149</f>
        <v>200.74341700000002</v>
      </c>
      <c r="P149" s="132">
        <f t="shared" ref="P149" si="72">(I149+O149)/F149</f>
        <v>275.73170850000002</v>
      </c>
      <c r="Q149" s="154">
        <f t="shared" ref="Q149" si="73">P149*F149</f>
        <v>551.46341700000005</v>
      </c>
      <c r="R149" s="249"/>
    </row>
    <row r="150" spans="1:18" ht="23.25" customHeight="1">
      <c r="A150" s="134" t="str">
        <f>IF(D150=0,"",1+MAX(A$9:A149))</f>
        <v/>
      </c>
      <c r="B150" s="246"/>
      <c r="C150" s="173" t="s">
        <v>113</v>
      </c>
      <c r="D150" s="152"/>
      <c r="E150" s="43"/>
      <c r="F150" s="153"/>
      <c r="G150" s="152"/>
      <c r="H150" s="125"/>
      <c r="I150" s="126"/>
      <c r="J150" s="127"/>
      <c r="K150" s="128"/>
      <c r="L150" s="129"/>
      <c r="M150" s="130"/>
      <c r="N150" s="127"/>
      <c r="O150" s="131"/>
      <c r="P150" s="132"/>
      <c r="Q150" s="154"/>
      <c r="R150" s="249"/>
    </row>
    <row r="151" spans="1:18" ht="23.25" customHeight="1">
      <c r="A151" s="134">
        <f>IF(D151=0,"",1+MAX(A$9:A150))</f>
        <v>101</v>
      </c>
      <c r="B151" s="246"/>
      <c r="C151" s="172" t="s">
        <v>114</v>
      </c>
      <c r="D151" s="152">
        <v>2</v>
      </c>
      <c r="E151" s="122">
        <v>0</v>
      </c>
      <c r="F151" s="123">
        <f>(1+E151)*D151</f>
        <v>2</v>
      </c>
      <c r="G151" s="152" t="s">
        <v>48</v>
      </c>
      <c r="H151" s="125">
        <v>567.26</v>
      </c>
      <c r="I151" s="126">
        <f t="shared" ref="I151" si="74">H151*F151</f>
        <v>1134.52</v>
      </c>
      <c r="J151" s="127">
        <v>1</v>
      </c>
      <c r="K151" s="128" t="s">
        <v>49</v>
      </c>
      <c r="L151" s="129">
        <v>73.748500000000007</v>
      </c>
      <c r="M151" s="130">
        <v>2.5579999999999998</v>
      </c>
      <c r="N151" s="127">
        <f t="shared" ref="N151" si="75">M151*F151</f>
        <v>5.1159999999999997</v>
      </c>
      <c r="O151" s="131">
        <f t="shared" ref="O151" si="76">N151*L151</f>
        <v>377.297326</v>
      </c>
      <c r="P151" s="132">
        <f t="shared" ref="P151" si="77">(I151+O151)/F151</f>
        <v>755.90866299999993</v>
      </c>
      <c r="Q151" s="154">
        <f t="shared" ref="Q151" si="78">P151*F151</f>
        <v>1511.8173259999999</v>
      </c>
      <c r="R151" s="249"/>
    </row>
    <row r="152" spans="1:18" ht="23.25" customHeight="1">
      <c r="A152" s="134" t="str">
        <f>IF(D152=0,"",1+MAX(A$9:A151))</f>
        <v/>
      </c>
      <c r="B152" s="246"/>
      <c r="C152" s="173" t="s">
        <v>115</v>
      </c>
      <c r="D152" s="152"/>
      <c r="E152" s="43"/>
      <c r="F152" s="153"/>
      <c r="G152" s="152"/>
      <c r="H152" s="125"/>
      <c r="I152" s="126"/>
      <c r="J152" s="127"/>
      <c r="K152" s="128"/>
      <c r="L152" s="129"/>
      <c r="M152" s="130"/>
      <c r="N152" s="127"/>
      <c r="O152" s="131"/>
      <c r="P152" s="132"/>
      <c r="Q152" s="154"/>
      <c r="R152" s="249"/>
    </row>
    <row r="153" spans="1:18" ht="23.25" customHeight="1">
      <c r="A153" s="134">
        <f>IF(D153=0,"",1+MAX(A$9:A152))</f>
        <v>102</v>
      </c>
      <c r="B153" s="246"/>
      <c r="C153" s="172" t="s">
        <v>116</v>
      </c>
      <c r="D153" s="152">
        <v>1</v>
      </c>
      <c r="E153" s="122">
        <v>0</v>
      </c>
      <c r="F153" s="123">
        <f>(1+E153)*D153</f>
        <v>1</v>
      </c>
      <c r="G153" s="152" t="s">
        <v>48</v>
      </c>
      <c r="H153" s="125">
        <v>55</v>
      </c>
      <c r="I153" s="126">
        <f t="shared" ref="I153" si="79">H153*F153</f>
        <v>55</v>
      </c>
      <c r="J153" s="127">
        <v>1</v>
      </c>
      <c r="K153" s="128" t="s">
        <v>49</v>
      </c>
      <c r="L153" s="129">
        <v>73.748500000000007</v>
      </c>
      <c r="M153" s="130">
        <v>1.1220000000000001</v>
      </c>
      <c r="N153" s="127">
        <f t="shared" ref="N153" si="80">M153*F153</f>
        <v>1.1220000000000001</v>
      </c>
      <c r="O153" s="131">
        <f t="shared" ref="O153" si="81">N153*L153</f>
        <v>82.745817000000017</v>
      </c>
      <c r="P153" s="132">
        <f t="shared" ref="P153" si="82">(I153+O153)/F153</f>
        <v>137.74581700000002</v>
      </c>
      <c r="Q153" s="154">
        <f t="shared" ref="Q153" si="83">P153*F153</f>
        <v>137.74581700000002</v>
      </c>
      <c r="R153" s="249"/>
    </row>
    <row r="154" spans="1:18" ht="23.25" customHeight="1">
      <c r="A154" s="134" t="str">
        <f>IF(D154=0,"",1+MAX(A$9:A153))</f>
        <v/>
      </c>
      <c r="B154" s="246"/>
      <c r="C154" s="173" t="s">
        <v>117</v>
      </c>
      <c r="D154" s="152"/>
      <c r="E154" s="43"/>
      <c r="F154" s="153"/>
      <c r="G154" s="152"/>
      <c r="H154" s="125"/>
      <c r="I154" s="126"/>
      <c r="J154" s="127"/>
      <c r="K154" s="128"/>
      <c r="L154" s="129"/>
      <c r="M154" s="130"/>
      <c r="N154" s="127"/>
      <c r="O154" s="131"/>
      <c r="P154" s="132"/>
      <c r="Q154" s="154"/>
      <c r="R154" s="249"/>
    </row>
    <row r="155" spans="1:18" ht="23.25" customHeight="1">
      <c r="A155" s="134">
        <f>IF(D155=0,"",1+MAX(A$9:A154))</f>
        <v>103</v>
      </c>
      <c r="B155" s="246"/>
      <c r="C155" s="174" t="s">
        <v>118</v>
      </c>
      <c r="D155" s="121">
        <v>942.53</v>
      </c>
      <c r="E155" s="122">
        <v>0.1</v>
      </c>
      <c r="F155" s="123">
        <f t="shared" ref="F155:F158" si="84">(1+E155)*D155</f>
        <v>1036.7830000000001</v>
      </c>
      <c r="G155" s="152" t="s">
        <v>73</v>
      </c>
      <c r="H155" s="125">
        <f t="shared" ref="H155:H158" si="85">2.86+0.4</f>
        <v>3.26</v>
      </c>
      <c r="I155" s="126">
        <f t="shared" ref="I155:I158" si="86">H155*F155</f>
        <v>3379.9125800000002</v>
      </c>
      <c r="J155" s="127">
        <v>1</v>
      </c>
      <c r="K155" s="128" t="s">
        <v>49</v>
      </c>
      <c r="L155" s="129">
        <v>73.748500000000007</v>
      </c>
      <c r="M155" s="130">
        <f t="shared" ref="M155" si="87">0.072+0.01</f>
        <v>8.199999999999999E-2</v>
      </c>
      <c r="N155" s="127">
        <f t="shared" ref="N155:N158" si="88">M155*F155</f>
        <v>85.016205999999997</v>
      </c>
      <c r="O155" s="131">
        <f t="shared" ref="O155:O158" si="89">N155*L155</f>
        <v>6269.8176681909999</v>
      </c>
      <c r="P155" s="132">
        <f t="shared" ref="P155:P158" si="90">(I155+O155)/F155</f>
        <v>9.3073770000000007</v>
      </c>
      <c r="Q155" s="154">
        <f t="shared" ref="Q155:Q158" si="91">P155*F155</f>
        <v>9649.730248191001</v>
      </c>
      <c r="R155" s="249"/>
    </row>
    <row r="156" spans="1:18" ht="23.25" customHeight="1">
      <c r="A156" s="134">
        <f>IF(D156=0,"",1+MAX(A$9:A155))</f>
        <v>104</v>
      </c>
      <c r="B156" s="246"/>
      <c r="C156" s="174" t="s">
        <v>119</v>
      </c>
      <c r="D156" s="121">
        <v>2323.75</v>
      </c>
      <c r="E156" s="122">
        <v>0.1</v>
      </c>
      <c r="F156" s="123">
        <f t="shared" si="84"/>
        <v>2556.125</v>
      </c>
      <c r="G156" s="152" t="s">
        <v>73</v>
      </c>
      <c r="H156" s="125">
        <f>(2.86+0.4)*2</f>
        <v>6.52</v>
      </c>
      <c r="I156" s="126">
        <f t="shared" si="86"/>
        <v>16665.934999999998</v>
      </c>
      <c r="J156" s="127">
        <v>1</v>
      </c>
      <c r="K156" s="128" t="s">
        <v>49</v>
      </c>
      <c r="L156" s="129">
        <v>73.748500000000007</v>
      </c>
      <c r="M156" s="130">
        <f>(0.072+0.01)*2</f>
        <v>0.16399999999999998</v>
      </c>
      <c r="N156" s="127">
        <f t="shared" si="88"/>
        <v>419.20449999999994</v>
      </c>
      <c r="O156" s="131">
        <f t="shared" si="89"/>
        <v>30915.703068249997</v>
      </c>
      <c r="P156" s="132">
        <f t="shared" si="90"/>
        <v>18.614753999999998</v>
      </c>
      <c r="Q156" s="154">
        <f t="shared" si="91"/>
        <v>47581.638068249995</v>
      </c>
      <c r="R156" s="249"/>
    </row>
    <row r="157" spans="1:18" ht="23.25" customHeight="1">
      <c r="A157" s="134">
        <f>IF(D157=0,"",1+MAX(A$9:A156))</f>
        <v>105</v>
      </c>
      <c r="B157" s="246"/>
      <c r="C157" s="174" t="s">
        <v>120</v>
      </c>
      <c r="D157" s="121">
        <v>115.01</v>
      </c>
      <c r="E157" s="122">
        <v>0.1</v>
      </c>
      <c r="F157" s="123">
        <f t="shared" si="84"/>
        <v>126.51100000000001</v>
      </c>
      <c r="G157" s="152" t="s">
        <v>73</v>
      </c>
      <c r="H157" s="125">
        <f>(6.74+0.4)*4</f>
        <v>28.560000000000002</v>
      </c>
      <c r="I157" s="126">
        <f t="shared" si="86"/>
        <v>3613.1541600000005</v>
      </c>
      <c r="J157" s="127">
        <v>1</v>
      </c>
      <c r="K157" s="128" t="s">
        <v>49</v>
      </c>
      <c r="L157" s="129">
        <v>73.748500000000007</v>
      </c>
      <c r="M157" s="130">
        <f>(0.151+0.01)*4</f>
        <v>0.64400000000000002</v>
      </c>
      <c r="N157" s="127">
        <f t="shared" si="88"/>
        <v>81.473084000000014</v>
      </c>
      <c r="O157" s="131">
        <f t="shared" si="89"/>
        <v>6008.5177353740019</v>
      </c>
      <c r="P157" s="132">
        <f t="shared" si="90"/>
        <v>76.054034000000016</v>
      </c>
      <c r="Q157" s="154">
        <f t="shared" si="91"/>
        <v>9621.6718953740019</v>
      </c>
      <c r="R157" s="249"/>
    </row>
    <row r="158" spans="1:18" ht="23.25" customHeight="1">
      <c r="A158" s="134">
        <f>IF(D158=0,"",1+MAX(A$9:A157))</f>
        <v>106</v>
      </c>
      <c r="B158" s="246"/>
      <c r="C158" s="174" t="s">
        <v>121</v>
      </c>
      <c r="D158" s="121">
        <v>327.75</v>
      </c>
      <c r="E158" s="122">
        <v>0.1</v>
      </c>
      <c r="F158" s="123">
        <f t="shared" si="84"/>
        <v>360.52500000000003</v>
      </c>
      <c r="G158" s="152" t="s">
        <v>73</v>
      </c>
      <c r="H158" s="125">
        <f t="shared" si="85"/>
        <v>3.26</v>
      </c>
      <c r="I158" s="126">
        <f t="shared" si="86"/>
        <v>1175.3115</v>
      </c>
      <c r="J158" s="127">
        <v>1</v>
      </c>
      <c r="K158" s="128" t="s">
        <v>49</v>
      </c>
      <c r="L158" s="129">
        <v>73.748500000000007</v>
      </c>
      <c r="M158" s="130">
        <f>0.072+0.01</f>
        <v>8.199999999999999E-2</v>
      </c>
      <c r="N158" s="127">
        <f t="shared" si="88"/>
        <v>29.56305</v>
      </c>
      <c r="O158" s="131">
        <f t="shared" si="89"/>
        <v>2180.2305929250001</v>
      </c>
      <c r="P158" s="132">
        <f t="shared" si="90"/>
        <v>9.3073770000000007</v>
      </c>
      <c r="Q158" s="154">
        <f t="shared" si="91"/>
        <v>3355.5420929250004</v>
      </c>
      <c r="R158" s="249"/>
    </row>
    <row r="159" spans="1:18" ht="23.25" customHeight="1">
      <c r="A159" s="134" t="str">
        <f>IF(D159=0,"",1+MAX(A$9:A158))</f>
        <v/>
      </c>
      <c r="B159" s="246"/>
      <c r="C159" s="173" t="s">
        <v>122</v>
      </c>
      <c r="D159" s="152"/>
      <c r="E159" s="43"/>
      <c r="F159" s="153"/>
      <c r="G159" s="152"/>
      <c r="H159" s="125"/>
      <c r="I159" s="126"/>
      <c r="J159" s="127"/>
      <c r="K159" s="128"/>
      <c r="L159" s="129"/>
      <c r="M159" s="130"/>
      <c r="N159" s="127"/>
      <c r="O159" s="131"/>
      <c r="P159" s="132"/>
      <c r="Q159" s="154"/>
      <c r="R159" s="249"/>
    </row>
    <row r="160" spans="1:18" ht="23.25" customHeight="1">
      <c r="A160" s="134">
        <f>IF(D160=0,"",1+MAX(A$9:A159))</f>
        <v>107</v>
      </c>
      <c r="B160" s="247"/>
      <c r="C160" s="172" t="s">
        <v>123</v>
      </c>
      <c r="D160" s="152">
        <v>3</v>
      </c>
      <c r="E160" s="122">
        <v>0</v>
      </c>
      <c r="F160" s="123">
        <f t="shared" ref="F160" si="92">(1+E160)*D160</f>
        <v>3</v>
      </c>
      <c r="G160" s="152" t="s">
        <v>48</v>
      </c>
      <c r="H160" s="125">
        <v>25.12</v>
      </c>
      <c r="I160" s="126">
        <f t="shared" ref="I160" si="93">H160*F160</f>
        <v>75.36</v>
      </c>
      <c r="J160" s="127">
        <v>1</v>
      </c>
      <c r="K160" s="128" t="s">
        <v>49</v>
      </c>
      <c r="L160" s="129">
        <v>73.748500000000007</v>
      </c>
      <c r="M160" s="130">
        <v>0.35599999999999998</v>
      </c>
      <c r="N160" s="127">
        <f t="shared" ref="N160" si="94">M160*F160</f>
        <v>1.0680000000000001</v>
      </c>
      <c r="O160" s="131">
        <f t="shared" ref="O160" si="95">N160*L160</f>
        <v>78.763398000000009</v>
      </c>
      <c r="P160" s="132">
        <f t="shared" ref="P160" si="96">(I160+O160)/F160</f>
        <v>51.374466000000005</v>
      </c>
      <c r="Q160" s="154">
        <f t="shared" ref="Q160" si="97">P160*F160</f>
        <v>154.12339800000001</v>
      </c>
      <c r="R160" s="249"/>
    </row>
    <row r="161" spans="1:19" ht="23.25" customHeight="1" thickBot="1">
      <c r="A161" s="214" t="str">
        <f>IF(D161=0,"",1+MAX(A$9:A160))</f>
        <v/>
      </c>
      <c r="B161" s="244"/>
      <c r="C161" s="241"/>
      <c r="D161" s="188"/>
      <c r="E161" s="242"/>
      <c r="F161" s="243"/>
      <c r="G161" s="188"/>
      <c r="H161" s="191"/>
      <c r="I161" s="192"/>
      <c r="J161" s="193"/>
      <c r="K161" s="194"/>
      <c r="L161" s="195"/>
      <c r="M161" s="196"/>
      <c r="N161" s="193"/>
      <c r="O161" s="197"/>
      <c r="P161" s="198"/>
      <c r="Q161" s="199"/>
      <c r="R161" s="250"/>
    </row>
    <row r="162" spans="1:19" ht="23.25" customHeight="1" thickBot="1">
      <c r="A162" s="34" t="str">
        <f>IF(D162=0,"",1+MAX(A$9:A161))</f>
        <v/>
      </c>
      <c r="B162" s="35"/>
      <c r="C162" s="36" t="s">
        <v>172</v>
      </c>
      <c r="D162" s="37"/>
      <c r="E162" s="38"/>
      <c r="F162" s="39"/>
      <c r="G162" s="40" t="s">
        <v>42</v>
      </c>
      <c r="H162" s="39"/>
      <c r="I162" s="49">
        <f>SUM(I22:I161)</f>
        <v>456828.99440747983</v>
      </c>
      <c r="J162" s="49"/>
      <c r="K162" s="49"/>
      <c r="L162" s="49"/>
      <c r="M162" s="50"/>
      <c r="N162" s="40" t="s">
        <v>43</v>
      </c>
      <c r="O162" s="49">
        <f>SUM(O22:O161)</f>
        <v>231097.55581924552</v>
      </c>
      <c r="P162" s="51"/>
      <c r="Q162" s="55"/>
      <c r="R162" s="56">
        <f>SUM(Q22:Q161)</f>
        <v>687926.55022672575</v>
      </c>
      <c r="S162" s="96"/>
    </row>
    <row r="163" spans="1:19" ht="14.25" customHeight="1" thickBot="1">
      <c r="A163" s="41"/>
      <c r="B163" s="42"/>
      <c r="C163" s="42"/>
      <c r="D163" s="42"/>
      <c r="E163" s="42"/>
      <c r="F163" s="42"/>
      <c r="G163" s="42"/>
      <c r="H163" s="42"/>
      <c r="I163" s="42"/>
      <c r="J163" s="42"/>
      <c r="K163" s="42"/>
      <c r="L163" s="42"/>
      <c r="M163" s="42"/>
      <c r="N163" s="42"/>
      <c r="O163" s="42"/>
      <c r="P163" s="42"/>
      <c r="Q163" s="42"/>
      <c r="R163" s="57"/>
    </row>
    <row r="164" spans="1:19" ht="23.25" customHeight="1">
      <c r="A164" s="3" t="s">
        <v>124</v>
      </c>
      <c r="B164" s="58"/>
      <c r="C164" s="4"/>
      <c r="D164" s="5"/>
      <c r="E164" s="5"/>
      <c r="F164" s="5"/>
      <c r="G164" s="5"/>
      <c r="H164" s="5"/>
      <c r="I164" s="71"/>
      <c r="J164" s="71"/>
      <c r="K164" s="71"/>
      <c r="L164" s="71"/>
      <c r="M164" s="72"/>
      <c r="N164" s="71"/>
      <c r="O164" s="4"/>
      <c r="P164" s="73"/>
      <c r="Q164" s="73"/>
      <c r="R164" s="97">
        <f>SUM(R9:R163)</f>
        <v>687926.55022672575</v>
      </c>
    </row>
    <row r="165" spans="1:19" ht="23.25" customHeight="1">
      <c r="A165" s="8" t="s">
        <v>125</v>
      </c>
      <c r="B165" s="59"/>
      <c r="C165" s="7"/>
      <c r="D165" s="60">
        <v>7.0000000000000007E-2</v>
      </c>
      <c r="E165" s="61"/>
      <c r="F165" s="61"/>
      <c r="G165" s="61"/>
      <c r="H165" s="61"/>
      <c r="I165" s="74"/>
      <c r="J165" s="74"/>
      <c r="K165" s="74"/>
      <c r="L165" s="74"/>
      <c r="M165" s="75"/>
      <c r="N165" s="74"/>
      <c r="O165" s="7"/>
      <c r="P165" s="76"/>
      <c r="Q165" s="76"/>
      <c r="R165" s="98">
        <f>D165*I162</f>
        <v>31978.02960852359</v>
      </c>
    </row>
    <row r="166" spans="1:19" ht="23.25" customHeight="1">
      <c r="A166" s="8" t="s">
        <v>126</v>
      </c>
      <c r="B166" s="59"/>
      <c r="C166" s="6"/>
      <c r="D166" s="9">
        <v>0.2</v>
      </c>
      <c r="E166" s="9"/>
      <c r="F166" s="9"/>
      <c r="G166" s="62"/>
      <c r="H166" s="62"/>
      <c r="I166" s="77"/>
      <c r="J166" s="77"/>
      <c r="K166" s="77"/>
      <c r="L166" s="77"/>
      <c r="M166" s="78"/>
      <c r="N166" s="77"/>
      <c r="O166" s="79"/>
      <c r="P166" s="80"/>
      <c r="Q166" s="80"/>
      <c r="R166" s="98">
        <f>(R164*D166)</f>
        <v>137585.31004534516</v>
      </c>
    </row>
    <row r="167" spans="1:19" ht="23.25" customHeight="1">
      <c r="A167" s="8" t="s">
        <v>127</v>
      </c>
      <c r="B167" s="59"/>
      <c r="C167" s="6"/>
      <c r="D167" s="9">
        <v>0.03</v>
      </c>
      <c r="E167" s="9"/>
      <c r="F167" s="9"/>
      <c r="G167" s="62"/>
      <c r="H167" s="62"/>
      <c r="I167" s="77"/>
      <c r="J167" s="77"/>
      <c r="K167" s="77"/>
      <c r="L167" s="77"/>
      <c r="M167" s="78"/>
      <c r="N167" s="77"/>
      <c r="O167" s="79"/>
      <c r="P167" s="80"/>
      <c r="Q167" s="80"/>
      <c r="R167" s="98">
        <f>(R164*D167)</f>
        <v>20637.796506801773</v>
      </c>
    </row>
    <row r="168" spans="1:19" ht="23.25" customHeight="1">
      <c r="A168" s="8" t="s">
        <v>128</v>
      </c>
      <c r="B168" s="59"/>
      <c r="C168" s="6"/>
      <c r="D168" s="9">
        <v>7.0000000000000007E-2</v>
      </c>
      <c r="E168" s="9"/>
      <c r="F168" s="9"/>
      <c r="G168" s="63"/>
      <c r="H168" s="63"/>
      <c r="I168" s="81"/>
      <c r="J168" s="81"/>
      <c r="K168" s="81"/>
      <c r="L168" s="81"/>
      <c r="M168" s="78"/>
      <c r="N168" s="81"/>
      <c r="O168" s="82"/>
      <c r="P168" s="83"/>
      <c r="Q168" s="83"/>
      <c r="R168" s="98">
        <f>(R164*D168)</f>
        <v>48154.858515870808</v>
      </c>
    </row>
    <row r="169" spans="1:19" ht="23.25" customHeight="1" thickBot="1">
      <c r="A169" s="10" t="s">
        <v>129</v>
      </c>
      <c r="B169" s="64"/>
      <c r="C169" s="11"/>
      <c r="D169" s="12"/>
      <c r="E169" s="12"/>
      <c r="F169" s="12"/>
      <c r="G169" s="12"/>
      <c r="H169" s="12"/>
      <c r="I169" s="84"/>
      <c r="J169" s="84"/>
      <c r="K169" s="84"/>
      <c r="L169" s="84"/>
      <c r="M169" s="85"/>
      <c r="N169" s="84"/>
      <c r="O169" s="11"/>
      <c r="P169" s="86"/>
      <c r="Q169" s="86"/>
      <c r="R169" s="99">
        <f>SUM(R164:R168)</f>
        <v>926282.54490326706</v>
      </c>
    </row>
    <row r="170" spans="1:19" ht="23.25" customHeight="1">
      <c r="A170" s="65" t="s">
        <v>130</v>
      </c>
      <c r="B170" s="66"/>
      <c r="C170" s="67"/>
      <c r="D170" s="68"/>
      <c r="E170" s="68"/>
      <c r="F170" s="68"/>
      <c r="G170" s="68"/>
      <c r="H170" s="68"/>
      <c r="I170" s="87"/>
      <c r="J170" s="87"/>
      <c r="K170" s="87"/>
      <c r="L170" s="87"/>
      <c r="M170" s="88"/>
      <c r="N170" s="87"/>
      <c r="O170" s="67"/>
      <c r="P170" s="89"/>
      <c r="Q170" s="89"/>
      <c r="R170" s="100"/>
    </row>
    <row r="171" spans="1:19" ht="23.25" customHeight="1">
      <c r="A171" s="175" t="s">
        <v>131</v>
      </c>
      <c r="B171" s="176"/>
      <c r="C171" s="69"/>
      <c r="D171" s="70"/>
      <c r="E171" s="70"/>
      <c r="F171" s="70"/>
      <c r="G171" s="70"/>
      <c r="H171" s="70"/>
      <c r="I171" s="90"/>
      <c r="J171" s="90"/>
      <c r="K171" s="90"/>
      <c r="L171" s="90"/>
      <c r="M171" s="91"/>
      <c r="N171" s="90"/>
      <c r="O171" s="69"/>
      <c r="P171" s="92"/>
      <c r="Q171" s="92"/>
      <c r="R171" s="101"/>
    </row>
    <row r="172" spans="1:19" ht="23.25" customHeight="1">
      <c r="A172" s="177" t="s">
        <v>132</v>
      </c>
      <c r="B172" s="178"/>
      <c r="C172" s="69"/>
      <c r="D172" s="70"/>
      <c r="E172" s="70"/>
      <c r="F172" s="70"/>
      <c r="G172" s="70"/>
      <c r="H172" s="70"/>
      <c r="I172" s="90"/>
      <c r="J172" s="90"/>
      <c r="K172" s="90"/>
      <c r="L172" s="90"/>
      <c r="M172" s="91"/>
      <c r="N172" s="90"/>
      <c r="O172" s="69"/>
      <c r="P172" s="92"/>
      <c r="Q172" s="92"/>
      <c r="R172" s="101"/>
    </row>
    <row r="173" spans="1:19" ht="23.25" customHeight="1" thickBot="1">
      <c r="A173" s="179" t="s">
        <v>133</v>
      </c>
      <c r="B173" s="180"/>
      <c r="C173" s="15"/>
      <c r="D173" s="16"/>
      <c r="E173" s="16"/>
      <c r="F173" s="16"/>
      <c r="G173" s="16"/>
      <c r="H173" s="16"/>
      <c r="I173" s="93"/>
      <c r="J173" s="93"/>
      <c r="K173" s="93"/>
      <c r="L173" s="93"/>
      <c r="M173" s="94"/>
      <c r="N173" s="93"/>
      <c r="O173" s="15"/>
      <c r="P173" s="95"/>
      <c r="Q173" s="95"/>
      <c r="R173" s="102"/>
    </row>
  </sheetData>
  <sortState xmlns:xlrd2="http://schemas.microsoft.com/office/spreadsheetml/2017/richdata2" ref="C134:G139">
    <sortCondition ref="C134:C139"/>
  </sortState>
  <mergeCells count="18">
    <mergeCell ref="A6:C6"/>
    <mergeCell ref="D8:R8"/>
    <mergeCell ref="D21:R21"/>
    <mergeCell ref="R9:R18"/>
    <mergeCell ref="A48:C48"/>
    <mergeCell ref="B23:B42"/>
    <mergeCell ref="B133:B160"/>
    <mergeCell ref="R133:R161"/>
    <mergeCell ref="R93:R124"/>
    <mergeCell ref="R51:R84"/>
    <mergeCell ref="R22:R42"/>
    <mergeCell ref="D50:R50"/>
    <mergeCell ref="A90:C90"/>
    <mergeCell ref="D92:R92"/>
    <mergeCell ref="A130:C130"/>
    <mergeCell ref="D132:R132"/>
    <mergeCell ref="B51:B84"/>
    <mergeCell ref="B93:B124"/>
  </mergeCells>
  <hyperlinks>
    <hyperlink ref="M3" r:id="rId1" xr:uid="{00000000-0004-0000-0000-000000000000}"/>
    <hyperlink ref="M4" r:id="rId2" xr:uid="{00000000-0004-0000-0000-000001000000}"/>
    <hyperlink ref="M45" r:id="rId3" xr:uid="{3C304776-AD17-4686-80F7-9BC965557BC0}"/>
    <hyperlink ref="M46" r:id="rId4" xr:uid="{EC0AFE47-F982-4B06-8557-7EC5D883A62B}"/>
    <hyperlink ref="M87" r:id="rId5" xr:uid="{64D05076-FDDE-4657-A3BB-3EAB6E095CE6}"/>
    <hyperlink ref="M88" r:id="rId6" xr:uid="{560492BC-A05B-4DEE-BE23-6D58B50F41DC}"/>
    <hyperlink ref="M128" r:id="rId7" xr:uid="{D38C66C7-9D34-421D-ABC8-2CF4DB94A9C5}"/>
    <hyperlink ref="M127" r:id="rId8" xr:uid="{7B8B673E-E38B-43A9-B5AF-3350677EFD6B}"/>
  </hyperlinks>
  <pageMargins left="0.7" right="0.7" top="0.75" bottom="0.75" header="0.3" footer="0.3"/>
  <pageSetup paperSize="9" scale="46" fitToHeight="0" orientation="landscape" r:id="rId9"/>
  <headerFooter>
    <oddHeader>&amp;C
&amp;G</oddHeader>
  </headerFooter>
  <rowBreaks count="2" manualBreakCount="2">
    <brk id="84" max="16383" man="1"/>
    <brk id="124" max="17" man="1"/>
  </rowBreaks>
  <drawing r:id="rId10"/>
  <legacyDrawingHF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1AB8B11-67CA-4FA2-9A79-EC0B59593F14}">
  <ds:schemaRefs>
    <ds:schemaRef ds:uri="http://www.w3.org/2000/xmln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2026-05-09T14:04:55Z</cp:lastPrinted>
  <dcterms:created xsi:type="dcterms:W3CDTF">2020-07-29T11:58:00Z</dcterms:created>
  <dcterms:modified xsi:type="dcterms:W3CDTF">2026-05-09T14:25:32Z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y fmtid="{D5CDD505-2E9C-101B-9397-08002B2CF9AE}" pid="5" name="ICV">
    <vt:lpwstr>570BD7A8846D4B69BBAD2C221C7BBA02_13</vt:lpwstr>
  </property>
  <property fmtid="{D5CDD505-2E9C-101B-9397-08002B2CF9AE}" pid="6" name="KSOProductBuildVer">
    <vt:lpwstr>1033-12.2.0.23196</vt:lpwstr>
  </property>
</Properties>
</file>