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98a17ae08ab793ce/Desktop/Mobi/Sample Framing/"/>
    </mc:Choice>
  </mc:AlternateContent>
  <xr:revisionPtr revIDLastSave="28" documentId="13_ncr:1_{30A5091F-6FF5-4E2B-B53A-A77B0DBD7F1A}" xr6:coauthVersionLast="47" xr6:coauthVersionMax="47" xr10:uidLastSave="{98FF8A8C-C0B1-4C81-A47B-5AE3B7F811A0}"/>
  <bookViews>
    <workbookView xWindow="20370" yWindow="-120" windowWidth="29040" windowHeight="15840" xr2:uid="{00000000-000D-0000-FFFF-FFFF00000000}"/>
  </bookViews>
  <sheets>
    <sheet name="PRICE BREAKDOWN" sheetId="3" r:id="rId1"/>
  </sheets>
  <definedNames>
    <definedName name="_xlnm._FilterDatabase" localSheetId="0" hidden="1">'PRICE BREAKDOWN'!$L$1:$L$114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0" i="3" l="1"/>
  <c r="L6" i="3" l="1"/>
  <c r="A98" i="3"/>
  <c r="E99" i="3"/>
  <c r="H99" i="3" s="1"/>
  <c r="C50" i="3"/>
  <c r="E50" i="3" s="1"/>
  <c r="C49" i="3"/>
  <c r="E49" i="3" s="1"/>
  <c r="G48" i="3"/>
  <c r="C48" i="3"/>
  <c r="M99" i="3" l="1"/>
  <c r="N99" i="3" s="1"/>
  <c r="H49" i="3"/>
  <c r="M49" i="3"/>
  <c r="N49" i="3" s="1"/>
  <c r="H50" i="3"/>
  <c r="M50" i="3"/>
  <c r="N50" i="3" s="1"/>
  <c r="E48" i="3"/>
  <c r="M48" i="3" s="1"/>
  <c r="N48" i="3" s="1"/>
  <c r="A27" i="3"/>
  <c r="A31" i="3"/>
  <c r="A35" i="3"/>
  <c r="A39" i="3"/>
  <c r="A43" i="3"/>
  <c r="A47" i="3"/>
  <c r="A51" i="3"/>
  <c r="A62" i="3"/>
  <c r="A66" i="3"/>
  <c r="A70" i="3"/>
  <c r="A74" i="3"/>
  <c r="A78" i="3"/>
  <c r="A81" i="3"/>
  <c r="A84" i="3"/>
  <c r="A88" i="3"/>
  <c r="A90" i="3"/>
  <c r="A93" i="3"/>
  <c r="A96" i="3"/>
  <c r="C87" i="3"/>
  <c r="E87" i="3" s="1"/>
  <c r="C86" i="3"/>
  <c r="E86" i="3" s="1"/>
  <c r="G85" i="3"/>
  <c r="C85" i="3"/>
  <c r="G89" i="3"/>
  <c r="C89" i="3"/>
  <c r="E89" i="3" s="1"/>
  <c r="M89" i="3" s="1"/>
  <c r="N89" i="3" s="1"/>
  <c r="C92" i="3"/>
  <c r="E92" i="3" s="1"/>
  <c r="G91" i="3"/>
  <c r="C91" i="3"/>
  <c r="C95" i="3"/>
  <c r="E95" i="3" s="1"/>
  <c r="G94" i="3"/>
  <c r="C94" i="3"/>
  <c r="C83" i="3"/>
  <c r="E83" i="3" s="1"/>
  <c r="G82" i="3"/>
  <c r="C82" i="3"/>
  <c r="C80" i="3"/>
  <c r="E80" i="3" s="1"/>
  <c r="G79" i="3"/>
  <c r="C79" i="3"/>
  <c r="G75" i="3"/>
  <c r="C77" i="3"/>
  <c r="E77" i="3" s="1"/>
  <c r="C76" i="3"/>
  <c r="E76" i="3" s="1"/>
  <c r="C75" i="3"/>
  <c r="C72" i="3"/>
  <c r="E72" i="3" s="1"/>
  <c r="G71" i="3"/>
  <c r="C71" i="3"/>
  <c r="E71" i="3" s="1"/>
  <c r="C73" i="3"/>
  <c r="E73" i="3" s="1"/>
  <c r="C69" i="3"/>
  <c r="E69" i="3" s="1"/>
  <c r="C68" i="3"/>
  <c r="E68" i="3" s="1"/>
  <c r="H68" i="3" s="1"/>
  <c r="G67" i="3"/>
  <c r="C67" i="3"/>
  <c r="G52" i="3"/>
  <c r="C54" i="3"/>
  <c r="E54" i="3" s="1"/>
  <c r="C53" i="3"/>
  <c r="E53" i="3" s="1"/>
  <c r="C52" i="3"/>
  <c r="C65" i="3"/>
  <c r="E65" i="3" s="1"/>
  <c r="C64" i="3"/>
  <c r="E64" i="3" s="1"/>
  <c r="G63" i="3"/>
  <c r="C63" i="3"/>
  <c r="C46" i="3"/>
  <c r="E46" i="3" s="1"/>
  <c r="C45" i="3"/>
  <c r="E45" i="3" s="1"/>
  <c r="G44" i="3"/>
  <c r="C44" i="3"/>
  <c r="C42" i="3"/>
  <c r="E42" i="3" s="1"/>
  <c r="C41" i="3"/>
  <c r="E41" i="3" s="1"/>
  <c r="G40" i="3"/>
  <c r="C40" i="3"/>
  <c r="G36" i="3"/>
  <c r="C36" i="3"/>
  <c r="C34" i="3"/>
  <c r="E34" i="3" s="1"/>
  <c r="C33" i="3"/>
  <c r="E33" i="3" s="1"/>
  <c r="G32" i="3"/>
  <c r="C32" i="3"/>
  <c r="A23" i="3"/>
  <c r="C38" i="3"/>
  <c r="E38" i="3" s="1"/>
  <c r="C37" i="3"/>
  <c r="E37" i="3" s="1"/>
  <c r="C30" i="3"/>
  <c r="E30" i="3" s="1"/>
  <c r="C29" i="3"/>
  <c r="E29" i="3" s="1"/>
  <c r="G28" i="3"/>
  <c r="C28" i="3"/>
  <c r="C26" i="3"/>
  <c r="E26" i="3" s="1"/>
  <c r="C25" i="3"/>
  <c r="E25" i="3" s="1"/>
  <c r="G24" i="3"/>
  <c r="C24" i="3"/>
  <c r="O99" i="3" l="1"/>
  <c r="P99" i="3" s="1"/>
  <c r="O49" i="3"/>
  <c r="P49" i="3" s="1"/>
  <c r="O50" i="3"/>
  <c r="P50" i="3" s="1"/>
  <c r="H48" i="3"/>
  <c r="O48" i="3" s="1"/>
  <c r="P48" i="3" s="1"/>
  <c r="M87" i="3"/>
  <c r="N87" i="3" s="1"/>
  <c r="H87" i="3"/>
  <c r="H86" i="3"/>
  <c r="M86" i="3"/>
  <c r="N86" i="3" s="1"/>
  <c r="E85" i="3"/>
  <c r="M85" i="3" s="1"/>
  <c r="N85" i="3" s="1"/>
  <c r="H89" i="3"/>
  <c r="O89" i="3" s="1"/>
  <c r="P89" i="3" s="1"/>
  <c r="H92" i="3"/>
  <c r="M92" i="3"/>
  <c r="N92" i="3" s="1"/>
  <c r="E91" i="3"/>
  <c r="M91" i="3" s="1"/>
  <c r="N91" i="3" s="1"/>
  <c r="H95" i="3"/>
  <c r="M95" i="3"/>
  <c r="N95" i="3" s="1"/>
  <c r="E94" i="3"/>
  <c r="M94" i="3" s="1"/>
  <c r="N94" i="3" s="1"/>
  <c r="H83" i="3"/>
  <c r="M83" i="3"/>
  <c r="N83" i="3" s="1"/>
  <c r="E82" i="3"/>
  <c r="M82" i="3" s="1"/>
  <c r="N82" i="3" s="1"/>
  <c r="H80" i="3"/>
  <c r="M80" i="3"/>
  <c r="N80" i="3" s="1"/>
  <c r="E79" i="3"/>
  <c r="M79" i="3" s="1"/>
  <c r="N79" i="3" s="1"/>
  <c r="H76" i="3"/>
  <c r="M76" i="3"/>
  <c r="N76" i="3" s="1"/>
  <c r="H77" i="3"/>
  <c r="M77" i="3"/>
  <c r="N77" i="3" s="1"/>
  <c r="E75" i="3"/>
  <c r="M75" i="3" s="1"/>
  <c r="N75" i="3" s="1"/>
  <c r="H73" i="3"/>
  <c r="M73" i="3"/>
  <c r="N73" i="3" s="1"/>
  <c r="H72" i="3"/>
  <c r="M72" i="3"/>
  <c r="N72" i="3" s="1"/>
  <c r="H69" i="3"/>
  <c r="M69" i="3"/>
  <c r="N69" i="3" s="1"/>
  <c r="H71" i="3"/>
  <c r="M71" i="3"/>
  <c r="N71" i="3" s="1"/>
  <c r="M68" i="3"/>
  <c r="N68" i="3" s="1"/>
  <c r="O68" i="3" s="1"/>
  <c r="P68" i="3" s="1"/>
  <c r="E67" i="3"/>
  <c r="M67" i="3" s="1"/>
  <c r="N67" i="3" s="1"/>
  <c r="H53" i="3"/>
  <c r="M53" i="3"/>
  <c r="N53" i="3" s="1"/>
  <c r="H54" i="3"/>
  <c r="M54" i="3"/>
  <c r="N54" i="3" s="1"/>
  <c r="E52" i="3"/>
  <c r="M52" i="3" s="1"/>
  <c r="N52" i="3" s="1"/>
  <c r="H64" i="3"/>
  <c r="M64" i="3"/>
  <c r="N64" i="3" s="1"/>
  <c r="H65" i="3"/>
  <c r="M65" i="3"/>
  <c r="N65" i="3" s="1"/>
  <c r="E63" i="3"/>
  <c r="H45" i="3"/>
  <c r="M45" i="3"/>
  <c r="N45" i="3" s="1"/>
  <c r="H46" i="3"/>
  <c r="M46" i="3"/>
  <c r="N46" i="3" s="1"/>
  <c r="E44" i="3"/>
  <c r="M44" i="3" s="1"/>
  <c r="N44" i="3" s="1"/>
  <c r="H41" i="3"/>
  <c r="M41" i="3"/>
  <c r="N41" i="3" s="1"/>
  <c r="H42" i="3"/>
  <c r="M42" i="3"/>
  <c r="N42" i="3" s="1"/>
  <c r="E40" i="3"/>
  <c r="M40" i="3" s="1"/>
  <c r="N40" i="3" s="1"/>
  <c r="H33" i="3"/>
  <c r="M33" i="3"/>
  <c r="N33" i="3" s="1"/>
  <c r="H34" i="3"/>
  <c r="M34" i="3"/>
  <c r="N34" i="3" s="1"/>
  <c r="E32" i="3"/>
  <c r="M32" i="3" s="1"/>
  <c r="N32" i="3" s="1"/>
  <c r="H38" i="3"/>
  <c r="M38" i="3"/>
  <c r="N38" i="3" s="1"/>
  <c r="H37" i="3"/>
  <c r="M37" i="3"/>
  <c r="N37" i="3" s="1"/>
  <c r="E36" i="3"/>
  <c r="M36" i="3" s="1"/>
  <c r="N36" i="3" s="1"/>
  <c r="H29" i="3"/>
  <c r="M29" i="3"/>
  <c r="N29" i="3" s="1"/>
  <c r="H30" i="3"/>
  <c r="M30" i="3"/>
  <c r="N30" i="3" s="1"/>
  <c r="E28" i="3"/>
  <c r="M28" i="3" s="1"/>
  <c r="N28" i="3" s="1"/>
  <c r="H25" i="3"/>
  <c r="M25" i="3"/>
  <c r="N25" i="3" s="1"/>
  <c r="H26" i="3"/>
  <c r="M26" i="3"/>
  <c r="N26" i="3" s="1"/>
  <c r="E24" i="3"/>
  <c r="M24" i="3" s="1"/>
  <c r="N24" i="3" s="1"/>
  <c r="O87" i="3" l="1"/>
  <c r="P87" i="3" s="1"/>
  <c r="O86" i="3"/>
  <c r="P86" i="3" s="1"/>
  <c r="H85" i="3"/>
  <c r="O85" i="3" s="1"/>
  <c r="P85" i="3" s="1"/>
  <c r="O95" i="3"/>
  <c r="P95" i="3" s="1"/>
  <c r="O92" i="3"/>
  <c r="P92" i="3" s="1"/>
  <c r="H91" i="3"/>
  <c r="O91" i="3" s="1"/>
  <c r="P91" i="3" s="1"/>
  <c r="H94" i="3"/>
  <c r="O94" i="3" s="1"/>
  <c r="P94" i="3" s="1"/>
  <c r="O83" i="3"/>
  <c r="P83" i="3" s="1"/>
  <c r="H82" i="3"/>
  <c r="O82" i="3" s="1"/>
  <c r="P82" i="3" s="1"/>
  <c r="O77" i="3"/>
  <c r="P77" i="3" s="1"/>
  <c r="O80" i="3"/>
  <c r="P80" i="3" s="1"/>
  <c r="O71" i="3"/>
  <c r="P71" i="3" s="1"/>
  <c r="H79" i="3"/>
  <c r="O79" i="3" s="1"/>
  <c r="P79" i="3" s="1"/>
  <c r="O76" i="3"/>
  <c r="P76" i="3" s="1"/>
  <c r="H75" i="3"/>
  <c r="O75" i="3" s="1"/>
  <c r="P75" i="3" s="1"/>
  <c r="O72" i="3"/>
  <c r="P72" i="3" s="1"/>
  <c r="O69" i="3"/>
  <c r="P69" i="3" s="1"/>
  <c r="O73" i="3"/>
  <c r="P73" i="3" s="1"/>
  <c r="H67" i="3"/>
  <c r="O67" i="3" s="1"/>
  <c r="P67" i="3" s="1"/>
  <c r="O54" i="3"/>
  <c r="P54" i="3" s="1"/>
  <c r="O53" i="3"/>
  <c r="P53" i="3" s="1"/>
  <c r="H52" i="3"/>
  <c r="O52" i="3" s="1"/>
  <c r="P52" i="3" s="1"/>
  <c r="H63" i="3"/>
  <c r="M63" i="3"/>
  <c r="N63" i="3" s="1"/>
  <c r="O64" i="3"/>
  <c r="P64" i="3" s="1"/>
  <c r="O65" i="3"/>
  <c r="P65" i="3" s="1"/>
  <c r="O45" i="3"/>
  <c r="P45" i="3" s="1"/>
  <c r="O46" i="3"/>
  <c r="P46" i="3" s="1"/>
  <c r="H44" i="3"/>
  <c r="O44" i="3" s="1"/>
  <c r="P44" i="3" s="1"/>
  <c r="O41" i="3"/>
  <c r="P41" i="3" s="1"/>
  <c r="O42" i="3"/>
  <c r="P42" i="3" s="1"/>
  <c r="H40" i="3"/>
  <c r="O40" i="3" s="1"/>
  <c r="P40" i="3" s="1"/>
  <c r="H32" i="3"/>
  <c r="O32" i="3" s="1"/>
  <c r="P32" i="3" s="1"/>
  <c r="O34" i="3"/>
  <c r="P34" i="3" s="1"/>
  <c r="O33" i="3"/>
  <c r="P33" i="3" s="1"/>
  <c r="O37" i="3"/>
  <c r="P37" i="3" s="1"/>
  <c r="O38" i="3"/>
  <c r="P38" i="3" s="1"/>
  <c r="H36" i="3"/>
  <c r="O36" i="3" s="1"/>
  <c r="P36" i="3" s="1"/>
  <c r="O30" i="3"/>
  <c r="P30" i="3" s="1"/>
  <c r="O29" i="3"/>
  <c r="P29" i="3" s="1"/>
  <c r="H28" i="3"/>
  <c r="O28" i="3" s="1"/>
  <c r="P28" i="3" s="1"/>
  <c r="O26" i="3"/>
  <c r="P26" i="3" s="1"/>
  <c r="O25" i="3"/>
  <c r="P25" i="3" s="1"/>
  <c r="H24" i="3"/>
  <c r="O24" i="3" l="1"/>
  <c r="P24" i="3" s="1"/>
  <c r="O63" i="3"/>
  <c r="P63" i="3" s="1"/>
  <c r="E97" i="3"/>
  <c r="H97" i="3" l="1"/>
  <c r="H100" i="3" s="1"/>
  <c r="M97" i="3"/>
  <c r="N97" i="3" s="1"/>
  <c r="N100" i="3" s="1"/>
  <c r="O97" i="3" l="1"/>
  <c r="P97" i="3" s="1"/>
  <c r="Q100" i="3" s="1"/>
  <c r="E18" i="3" l="1"/>
  <c r="H18" i="3" s="1"/>
  <c r="E17" i="3"/>
  <c r="M17" i="3" s="1"/>
  <c r="N17" i="3" s="1"/>
  <c r="E16" i="3"/>
  <c r="M16" i="3" s="1"/>
  <c r="N16" i="3" s="1"/>
  <c r="H17" i="3" l="1"/>
  <c r="O17" i="3" s="1"/>
  <c r="P17" i="3" s="1"/>
  <c r="M18" i="3"/>
  <c r="N18" i="3" s="1"/>
  <c r="O18" i="3" s="1"/>
  <c r="P18" i="3" s="1"/>
  <c r="H16" i="3"/>
  <c r="O16" i="3" s="1"/>
  <c r="P16" i="3" s="1"/>
  <c r="A22" i="3" l="1"/>
  <c r="A19" i="3" l="1"/>
  <c r="A10" i="3"/>
  <c r="A11" i="3" l="1"/>
  <c r="A12" i="3" l="1"/>
  <c r="E15" i="3"/>
  <c r="E14" i="3"/>
  <c r="E13" i="3"/>
  <c r="E12" i="3"/>
  <c r="E11" i="3"/>
  <c r="E10" i="3"/>
  <c r="E9" i="3"/>
  <c r="A13" i="3" l="1"/>
  <c r="H13" i="3"/>
  <c r="M13" i="3"/>
  <c r="N13" i="3" s="1"/>
  <c r="H14" i="3"/>
  <c r="M14" i="3"/>
  <c r="N14" i="3" s="1"/>
  <c r="M15" i="3"/>
  <c r="N15" i="3" s="1"/>
  <c r="H15" i="3"/>
  <c r="H10" i="3"/>
  <c r="M10" i="3"/>
  <c r="N10" i="3" s="1"/>
  <c r="H9" i="3"/>
  <c r="M9" i="3"/>
  <c r="N9" i="3" s="1"/>
  <c r="M11" i="3"/>
  <c r="N11" i="3" s="1"/>
  <c r="H11" i="3"/>
  <c r="H12" i="3"/>
  <c r="M12" i="3"/>
  <c r="N12" i="3" s="1"/>
  <c r="A14" i="3" l="1"/>
  <c r="O12" i="3"/>
  <c r="P12" i="3" s="1"/>
  <c r="O11" i="3"/>
  <c r="P11" i="3" s="1"/>
  <c r="O9" i="3"/>
  <c r="P9" i="3" s="1"/>
  <c r="O14" i="3"/>
  <c r="P14" i="3" s="1"/>
  <c r="O15" i="3"/>
  <c r="P15" i="3" s="1"/>
  <c r="O10" i="3"/>
  <c r="P10" i="3" s="1"/>
  <c r="O13" i="3"/>
  <c r="P13" i="3" s="1"/>
  <c r="N19" i="3"/>
  <c r="H19" i="3"/>
  <c r="A15" i="3" l="1"/>
  <c r="Q19" i="3"/>
  <c r="Q102" i="3" s="1"/>
  <c r="A16" i="3" l="1"/>
  <c r="A17" i="3" l="1"/>
  <c r="Q103" i="3"/>
  <c r="Q104" i="3" s="1"/>
  <c r="A18" i="3" l="1"/>
  <c r="A24" i="3" l="1"/>
  <c r="A25" i="3" s="1"/>
  <c r="A26" i="3" s="1"/>
  <c r="A28" i="3" l="1"/>
  <c r="A29" i="3" l="1"/>
  <c r="A30" i="3" s="1"/>
  <c r="A32" i="3" s="1"/>
  <c r="A33" i="3" s="1"/>
  <c r="A34" i="3" s="1"/>
  <c r="A36" i="3" s="1"/>
  <c r="A37" i="3" s="1"/>
  <c r="A38" i="3" s="1"/>
  <c r="A40" i="3" s="1"/>
  <c r="A41" i="3" s="1"/>
  <c r="A42" i="3" s="1"/>
  <c r="A44" i="3" s="1"/>
  <c r="A45" i="3" s="1"/>
  <c r="A46" i="3" s="1"/>
  <c r="A48" i="3" l="1"/>
  <c r="A49" i="3" s="1"/>
  <c r="A50" i="3" s="1"/>
  <c r="A52" i="3" l="1"/>
  <c r="A53" i="3" s="1"/>
  <c r="A54" i="3" s="1"/>
  <c r="A63" i="3" s="1"/>
  <c r="A64" i="3" s="1"/>
  <c r="A65" i="3" s="1"/>
  <c r="A67" i="3" s="1"/>
  <c r="A68" i="3" s="1"/>
  <c r="A69" i="3" s="1"/>
  <c r="A71" i="3" s="1"/>
  <c r="A72" i="3" s="1"/>
  <c r="A73" i="3" s="1"/>
  <c r="A75" i="3" s="1"/>
  <c r="A76" i="3" s="1"/>
  <c r="A77" i="3" s="1"/>
  <c r="A79" i="3" s="1"/>
  <c r="A80" i="3" s="1"/>
  <c r="A82" i="3" s="1"/>
  <c r="A83" i="3" s="1"/>
  <c r="A85" i="3" s="1"/>
  <c r="A86" i="3" s="1"/>
  <c r="A87" i="3" s="1"/>
  <c r="A89" i="3" l="1"/>
  <c r="A91" i="3" s="1"/>
  <c r="A92" i="3" s="1"/>
  <c r="A94" i="3" s="1"/>
  <c r="A95" i="3" s="1"/>
  <c r="A97" i="3" s="1"/>
  <c r="A99" i="3" s="1"/>
</calcChain>
</file>

<file path=xl/sharedStrings.xml><?xml version="1.0" encoding="utf-8"?>
<sst xmlns="http://schemas.openxmlformats.org/spreadsheetml/2006/main" count="266" uniqueCount="84">
  <si>
    <t xml:space="preserve">   Date:</t>
  </si>
  <si>
    <t>DESCRIPTION</t>
  </si>
  <si>
    <t>TOTAL MAT COST</t>
  </si>
  <si>
    <t>TOTAL LABOR COST</t>
  </si>
  <si>
    <t>TOTAL COST</t>
  </si>
  <si>
    <t>2. This sheet is your property and we encourage you to fine tune the wastage and pricing values to your preference.</t>
  </si>
  <si>
    <t>CLIENT'S INFORMATION:</t>
  </si>
  <si>
    <t>CONTACT:</t>
  </si>
  <si>
    <t>E-MAIL ADDRESS:</t>
  </si>
  <si>
    <t>PHONE NUMBER:</t>
  </si>
  <si>
    <t>ITEM #</t>
  </si>
  <si>
    <t>QUANTITY</t>
  </si>
  <si>
    <t>WASTAGE</t>
  </si>
  <si>
    <t>QTY W/WASTAGE</t>
  </si>
  <si>
    <t>UNIT</t>
  </si>
  <si>
    <t>UNIT COST</t>
  </si>
  <si>
    <t>TRADE  COST</t>
  </si>
  <si>
    <t>GENERAL REQUIREMENTS</t>
  </si>
  <si>
    <t>LS</t>
  </si>
  <si>
    <t>Bonds</t>
  </si>
  <si>
    <t>Subtotal (General Requirements)</t>
  </si>
  <si>
    <t>SUBTOTAL</t>
  </si>
  <si>
    <t>TOTAL BASE BID</t>
  </si>
  <si>
    <t>Note:</t>
  </si>
  <si>
    <t>MAT COST</t>
  </si>
  <si>
    <t>LABOR COST</t>
  </si>
  <si>
    <t>Project Manager</t>
  </si>
  <si>
    <t>Field Superintendent</t>
  </si>
  <si>
    <t>Permitting</t>
  </si>
  <si>
    <t>Mobilization Cost</t>
  </si>
  <si>
    <t>Temp Fencing, Toilets, Utilities</t>
  </si>
  <si>
    <t>Jobsite Signage, Trailer, Security</t>
  </si>
  <si>
    <t>TOTAL MAT COST:</t>
  </si>
  <si>
    <t>OVERHEADS &amp; PROFITS</t>
  </si>
  <si>
    <t>PER HOUR LABOR WAGE</t>
  </si>
  <si>
    <t>LABOR FACTOR</t>
  </si>
  <si>
    <t>TOTAL LABOR HOURS</t>
  </si>
  <si>
    <t>SF</t>
  </si>
  <si>
    <t>LF</t>
  </si>
  <si>
    <t>3. Feel free to contact us for any queries or suggestions.</t>
  </si>
  <si>
    <t>TYPE OF LABOR</t>
  </si>
  <si>
    <t>NO. OF LABORS</t>
  </si>
  <si>
    <t>CARP</t>
  </si>
  <si>
    <t>EA</t>
  </si>
  <si>
    <t>DIVISION 09 - FINISHES</t>
  </si>
  <si>
    <t>Acoustic Sealant @ T&amp;B, Both sides</t>
  </si>
  <si>
    <t>1. This estimate is based on real market prices that are regularly updated by our team persons through market surveys and online resources (Rs Means Data) , we still encourage our clients to put their own.</t>
  </si>
  <si>
    <t>Dry Wall</t>
  </si>
  <si>
    <t>Ceiling Framing</t>
  </si>
  <si>
    <t>3-5/8" 20 Ga.Top &amp; bottom Plate</t>
  </si>
  <si>
    <t>Freight for Armstrong Ceilings</t>
  </si>
  <si>
    <t>Delegate Design</t>
  </si>
  <si>
    <t>Engineering Stamped</t>
  </si>
  <si>
    <t>Subtotal (Finishes ACT)</t>
  </si>
  <si>
    <t>3-5/8" 20 Ga .Metal Studs @ 16" O.C 
Approx.. Quantity of Studs</t>
  </si>
  <si>
    <t>6" 20 Ga .Metal Studs @ 16" O.C 
Approx.. Quantity of Studs</t>
  </si>
  <si>
    <t>6" 20 Ga.Top &amp; bottom Plate</t>
  </si>
  <si>
    <t>6" Sound Attenuation Blanket</t>
  </si>
  <si>
    <t>Wall Type @ A3</t>
  </si>
  <si>
    <t>Wall Type @ A3 Moisture Resistant</t>
  </si>
  <si>
    <t>Wall Type @ A6</t>
  </si>
  <si>
    <t>Wall Type @ A6 Moisture Resistant</t>
  </si>
  <si>
    <t>Wall Type @ B3</t>
  </si>
  <si>
    <t>Wall Type @ B6</t>
  </si>
  <si>
    <t>Wall Type @ Column</t>
  </si>
  <si>
    <t>Wall Type @ J2</t>
  </si>
  <si>
    <t>Wall Type @ J3</t>
  </si>
  <si>
    <t>Wall Type @ J3 Moisture Resistant</t>
  </si>
  <si>
    <t>Wall Type @ J6 Moisture Resistant</t>
  </si>
  <si>
    <t>Wall Type @ K1</t>
  </si>
  <si>
    <t>Wall Type @ K1 Moisture Resistant</t>
  </si>
  <si>
    <t>Wall Type @ RJ8</t>
  </si>
  <si>
    <t>Wall Type @ Exterior Wall</t>
  </si>
  <si>
    <t>Parapet Wall 6" metal stud (2'-0" H), batt insulation</t>
  </si>
  <si>
    <t>Parapet Wall 6" metal stud (4'-0" H)</t>
  </si>
  <si>
    <t>2-1/2" 20 Ga .Metal Studs @ 16" O.C 
Approx.. Quantity of Studs</t>
  </si>
  <si>
    <t>2-1/2" 20 Ga.Top &amp; bottom Plate</t>
  </si>
  <si>
    <t>1-5/8" 20 Ga .Metal Studs @ 16" O.C 
Approx.. Quantity of Studs</t>
  </si>
  <si>
    <t>1-5/8" 20 Ga.Top &amp; bottom Plate</t>
  </si>
  <si>
    <t>Parapet Wall 6" metal stud (8'-0" H)</t>
  </si>
  <si>
    <t>SCOPE: Framing</t>
  </si>
  <si>
    <t xml:space="preserve">PROJECT ID: Alan B. Miller Medical Center  
</t>
  </si>
  <si>
    <t>ADDRESS: Palm Beach Gardens, FL 33418</t>
  </si>
  <si>
    <t>3-5/8" Metal Studs @ 16" O.C,  - Suspension Wire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</si>
</sst>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(* #,##0_);_(* \(#,##0\);_(* &quot;-&quot;_);_(@_)"/>
    <numFmt numFmtId="44" formatCode="_(&quot;$&quot;* #,##0.00_);_(&quot;$&quot;* \(#,##0.00\);_(&quot;$&quot;* &quot;-&quot;??_);_(@_)"/>
    <numFmt numFmtId="164" formatCode="mm/dd/yy;@"/>
    <numFmt numFmtId="165" formatCode="0.0%"/>
    <numFmt numFmtId="166" formatCode="&quot;$&quot;#,##0"/>
    <numFmt numFmtId="167" formatCode="&quot;$&quot;#,##0.00"/>
    <numFmt numFmtId="168" formatCode="0.000"/>
    <numFmt numFmtId="169" formatCode="_([$$-409]* #,##0.00_);_([$$-409]* \(#,##0.00\);_([$$-409]* &quot;-&quot;??_);_(@_)"/>
  </numFmts>
  <fonts count="32"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name val="Adobe Gothic Std B"/>
      <family val="2"/>
      <charset val="128"/>
    </font>
    <font>
      <sz val="12"/>
      <color theme="1"/>
      <name val="Adobe Gothic Std B"/>
      <family val="2"/>
      <charset val="128"/>
    </font>
    <font>
      <u/>
      <sz val="12"/>
      <color theme="1"/>
      <name val="Adobe Gothic Std B"/>
      <family val="2"/>
      <charset val="128"/>
    </font>
    <font>
      <b/>
      <sz val="12"/>
      <color rgb="FF0000B3"/>
      <name val="Adobe Gothic Std B"/>
      <family val="2"/>
      <charset val="128"/>
    </font>
    <font>
      <b/>
      <sz val="12"/>
      <name val="Adobe Gothic Std B"/>
      <family val="2"/>
      <charset val="128"/>
    </font>
    <font>
      <b/>
      <sz val="12"/>
      <color theme="1"/>
      <name val="Adobe Heiti Std R"/>
      <family val="2"/>
      <charset val="128"/>
    </font>
    <font>
      <b/>
      <sz val="12"/>
      <color theme="1"/>
      <name val="Adobe Gothic Std B"/>
      <family val="2"/>
      <charset val="128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B3"/>
      <name val="Calibri"/>
      <family val="2"/>
      <scheme val="minor"/>
    </font>
    <font>
      <sz val="12"/>
      <color rgb="FF0000B3"/>
      <name val="Adobe Gothic Std B"/>
      <family val="2"/>
      <charset val="128"/>
    </font>
    <font>
      <b/>
      <sz val="10"/>
      <color theme="1"/>
      <name val="Adobe Gothic Std B"/>
      <family val="2"/>
      <charset val="128"/>
    </font>
    <font>
      <sz val="10"/>
      <color rgb="FF000000"/>
      <name val="Times New Roman"/>
      <family val="1"/>
    </font>
    <font>
      <sz val="12"/>
      <color indexed="8"/>
      <name val="Calibri"/>
      <family val="2"/>
      <scheme val="minor"/>
    </font>
    <font>
      <sz val="10"/>
      <color indexed="8"/>
      <name val="Arial"/>
      <family val="2"/>
    </font>
    <font>
      <b/>
      <i/>
      <u/>
      <sz val="12"/>
      <color rgb="FF3333FF"/>
      <name val="Calibri"/>
      <family val="2"/>
      <scheme val="minor"/>
    </font>
    <font>
      <b/>
      <u/>
      <sz val="12"/>
      <color theme="0"/>
      <name val="Calibri"/>
      <family val="2"/>
      <scheme val="minor"/>
    </font>
    <font>
      <sz val="10"/>
      <color indexed="8"/>
      <name val="ARIAL"/>
      <charset val="1"/>
    </font>
    <font>
      <b/>
      <sz val="18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Arial"/>
      <family val="2"/>
    </font>
    <font>
      <b/>
      <sz val="14"/>
      <name val="Calibri"/>
      <family val="2"/>
      <scheme val="minor"/>
    </font>
    <font>
      <sz val="14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C6C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92D05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0" fontId="21" fillId="0" borderId="0"/>
    <xf numFmtId="0" fontId="1" fillId="0" borderId="0"/>
    <xf numFmtId="0" fontId="1" fillId="0" borderId="0"/>
    <xf numFmtId="0" fontId="23" fillId="0" borderId="0">
      <alignment vertical="top"/>
    </xf>
    <xf numFmtId="0" fontId="26" fillId="0" borderId="0">
      <alignment vertical="top"/>
    </xf>
  </cellStyleXfs>
  <cellXfs count="160">
    <xf numFmtId="0" fontId="0" fillId="0" borderId="0" xfId="0"/>
    <xf numFmtId="0" fontId="6" fillId="0" borderId="0" xfId="0" applyFont="1" applyAlignment="1">
      <alignment vertical="center"/>
    </xf>
    <xf numFmtId="0" fontId="6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166" fontId="11" fillId="0" borderId="5" xfId="0" applyNumberFormat="1" applyFont="1" applyBorder="1" applyAlignment="1">
      <alignment horizontal="center" vertical="center"/>
    </xf>
    <xf numFmtId="166" fontId="10" fillId="0" borderId="5" xfId="0" applyNumberFormat="1" applyFont="1" applyBorder="1" applyAlignment="1">
      <alignment horizontal="center" vertical="center"/>
    </xf>
    <xf numFmtId="166" fontId="10" fillId="0" borderId="6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167" fontId="4" fillId="3" borderId="2" xfId="0" applyNumberFormat="1" applyFont="1" applyFill="1" applyBorder="1" applyAlignment="1">
      <alignment vertical="center"/>
    </xf>
    <xf numFmtId="167" fontId="4" fillId="3" borderId="2" xfId="0" applyNumberFormat="1" applyFont="1" applyFill="1" applyBorder="1" applyAlignment="1">
      <alignment horizontal="center" vertical="center"/>
    </xf>
    <xf numFmtId="167" fontId="15" fillId="3" borderId="2" xfId="0" applyNumberFormat="1" applyFont="1" applyFill="1" applyBorder="1" applyAlignment="1">
      <alignment horizontal="center" vertical="center"/>
    </xf>
    <xf numFmtId="167" fontId="15" fillId="3" borderId="2" xfId="0" applyNumberFormat="1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5" fillId="4" borderId="3" xfId="0" applyFont="1" applyFill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168" fontId="11" fillId="0" borderId="5" xfId="0" applyNumberFormat="1" applyFont="1" applyBorder="1" applyAlignment="1">
      <alignment horizontal="center" vertical="center"/>
    </xf>
    <xf numFmtId="168" fontId="4" fillId="3" borderId="2" xfId="0" applyNumberFormat="1" applyFont="1" applyFill="1" applyBorder="1" applyAlignment="1">
      <alignment horizontal="center" vertical="center"/>
    </xf>
    <xf numFmtId="168" fontId="6" fillId="0" borderId="0" xfId="0" applyNumberFormat="1" applyFont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17" fillId="7" borderId="4" xfId="0" applyFont="1" applyFill="1" applyBorder="1" applyAlignment="1">
      <alignment horizontal="center" vertical="center"/>
    </xf>
    <xf numFmtId="0" fontId="16" fillId="7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right" vertical="center" wrapText="1"/>
    </xf>
    <xf numFmtId="167" fontId="4" fillId="3" borderId="2" xfId="0" applyNumberFormat="1" applyFont="1" applyFill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168" fontId="3" fillId="2" borderId="2" xfId="0" applyNumberFormat="1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vertical="center" wrapText="1"/>
    </xf>
    <xf numFmtId="0" fontId="6" fillId="2" borderId="15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168" fontId="6" fillId="2" borderId="15" xfId="0" applyNumberFormat="1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vertical="center"/>
    </xf>
    <xf numFmtId="0" fontId="10" fillId="2" borderId="15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left" vertical="top"/>
    </xf>
    <xf numFmtId="0" fontId="3" fillId="2" borderId="3" xfId="0" applyFont="1" applyFill="1" applyBorder="1"/>
    <xf numFmtId="0" fontId="3" fillId="2" borderId="14" xfId="0" applyFont="1" applyFill="1" applyBorder="1"/>
    <xf numFmtId="0" fontId="25" fillId="8" borderId="1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right" vertical="center"/>
    </xf>
    <xf numFmtId="166" fontId="8" fillId="5" borderId="6" xfId="0" applyNumberFormat="1" applyFont="1" applyFill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17" fillId="7" borderId="5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Continuous" vertical="center"/>
    </xf>
    <xf numFmtId="0" fontId="2" fillId="9" borderId="2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vertical="center"/>
    </xf>
    <xf numFmtId="0" fontId="1" fillId="9" borderId="2" xfId="0" applyFont="1" applyFill="1" applyBorder="1" applyAlignment="1">
      <alignment horizontal="center" vertical="center"/>
    </xf>
    <xf numFmtId="0" fontId="1" fillId="9" borderId="2" xfId="0" applyFont="1" applyFill="1" applyBorder="1" applyAlignment="1">
      <alignment vertical="center"/>
    </xf>
    <xf numFmtId="0" fontId="9" fillId="9" borderId="2" xfId="0" applyFont="1" applyFill="1" applyBorder="1" applyAlignment="1">
      <alignment horizontal="center" vertical="center"/>
    </xf>
    <xf numFmtId="168" fontId="1" fillId="9" borderId="2" xfId="0" applyNumberFormat="1" applyFont="1" applyFill="1" applyBorder="1" applyAlignment="1">
      <alignment horizontal="center" vertical="center"/>
    </xf>
    <xf numFmtId="0" fontId="20" fillId="9" borderId="4" xfId="0" applyFont="1" applyFill="1" applyBorder="1" applyAlignment="1">
      <alignment horizontal="center" vertical="center"/>
    </xf>
    <xf numFmtId="0" fontId="20" fillId="9" borderId="5" xfId="0" applyFont="1" applyFill="1" applyBorder="1" applyAlignment="1">
      <alignment horizontal="center" vertical="center" wrapText="1"/>
    </xf>
    <xf numFmtId="0" fontId="20" fillId="9" borderId="5" xfId="0" applyFont="1" applyFill="1" applyBorder="1" applyAlignment="1">
      <alignment horizontal="center" vertical="center"/>
    </xf>
    <xf numFmtId="168" fontId="20" fillId="9" borderId="5" xfId="0" applyNumberFormat="1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left" vertical="center"/>
    </xf>
    <xf numFmtId="0" fontId="31" fillId="0" borderId="3" xfId="0" applyFont="1" applyFill="1" applyBorder="1" applyAlignment="1">
      <alignment horizontal="centerContinuous" vertical="center"/>
    </xf>
    <xf numFmtId="0" fontId="30" fillId="0" borderId="3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vertical="center"/>
    </xf>
    <xf numFmtId="0" fontId="4" fillId="0" borderId="15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vertical="center"/>
    </xf>
    <xf numFmtId="0" fontId="1" fillId="0" borderId="15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vertical="center"/>
    </xf>
    <xf numFmtId="0" fontId="3" fillId="0" borderId="15" xfId="0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right" vertical="center"/>
    </xf>
    <xf numFmtId="164" fontId="5" fillId="0" borderId="15" xfId="0" applyNumberFormat="1" applyFont="1" applyFill="1" applyBorder="1" applyAlignment="1">
      <alignment horizontal="left" vertical="center"/>
    </xf>
    <xf numFmtId="0" fontId="9" fillId="0" borderId="15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vertical="center" wrapText="1"/>
    </xf>
    <xf numFmtId="1" fontId="6" fillId="0" borderId="11" xfId="0" applyNumberFormat="1" applyFont="1" applyFill="1" applyBorder="1" applyAlignment="1">
      <alignment horizontal="center" vertical="center"/>
    </xf>
    <xf numFmtId="9" fontId="6" fillId="0" borderId="10" xfId="0" applyNumberFormat="1" applyFont="1" applyFill="1" applyBorder="1" applyAlignment="1">
      <alignment horizontal="center" vertical="center"/>
    </xf>
    <xf numFmtId="1" fontId="6" fillId="0" borderId="10" xfId="0" applyNumberFormat="1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167" fontId="6" fillId="0" borderId="9" xfId="0" applyNumberFormat="1" applyFont="1" applyFill="1" applyBorder="1" applyAlignment="1">
      <alignment horizontal="center" vertical="center"/>
    </xf>
    <xf numFmtId="166" fontId="10" fillId="0" borderId="17" xfId="0" applyNumberFormat="1" applyFont="1" applyFill="1" applyBorder="1" applyAlignment="1">
      <alignment horizontal="center" vertical="center"/>
    </xf>
    <xf numFmtId="1" fontId="14" fillId="0" borderId="7" xfId="0" applyNumberFormat="1" applyFont="1" applyFill="1" applyBorder="1" applyAlignment="1">
      <alignment horizontal="center" vertical="center"/>
    </xf>
    <xf numFmtId="166" fontId="10" fillId="0" borderId="23" xfId="0" applyNumberFormat="1" applyFont="1" applyFill="1" applyBorder="1" applyAlignment="1">
      <alignment horizontal="center" vertical="center"/>
    </xf>
    <xf numFmtId="166" fontId="10" fillId="0" borderId="7" xfId="0" applyNumberFormat="1" applyFont="1" applyFill="1" applyBorder="1" applyAlignment="1">
      <alignment horizontal="center" vertical="center"/>
    </xf>
    <xf numFmtId="168" fontId="6" fillId="0" borderId="8" xfId="0" applyNumberFormat="1" applyFont="1" applyFill="1" applyBorder="1" applyAlignment="1">
      <alignment horizontal="center" vertical="center"/>
    </xf>
    <xf numFmtId="166" fontId="15" fillId="0" borderId="22" xfId="0" applyNumberFormat="1" applyFont="1" applyFill="1" applyBorder="1" applyAlignment="1">
      <alignment horizontal="center" vertical="center"/>
    </xf>
    <xf numFmtId="167" fontId="6" fillId="0" borderId="7" xfId="0" applyNumberFormat="1" applyFont="1" applyFill="1" applyBorder="1" applyAlignment="1">
      <alignment horizontal="center" vertical="center"/>
    </xf>
    <xf numFmtId="166" fontId="10" fillId="0" borderId="22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vertical="center"/>
    </xf>
    <xf numFmtId="0" fontId="6" fillId="0" borderId="18" xfId="0" applyFont="1" applyFill="1" applyBorder="1" applyAlignment="1">
      <alignment vertical="center"/>
    </xf>
    <xf numFmtId="1" fontId="6" fillId="0" borderId="18" xfId="0" applyNumberFormat="1" applyFont="1" applyFill="1" applyBorder="1" applyAlignment="1">
      <alignment horizontal="center" vertical="center"/>
    </xf>
    <xf numFmtId="9" fontId="6" fillId="0" borderId="20" xfId="0" applyNumberFormat="1" applyFont="1" applyFill="1" applyBorder="1" applyAlignment="1">
      <alignment horizontal="center" vertical="center"/>
    </xf>
    <xf numFmtId="1" fontId="6" fillId="0" borderId="20" xfId="0" applyNumberFormat="1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8" fillId="0" borderId="11" xfId="5" applyFont="1" applyFill="1" applyBorder="1" applyAlignment="1">
      <alignment horizontal="left" vertical="center" wrapText="1"/>
    </xf>
    <xf numFmtId="0" fontId="6" fillId="0" borderId="11" xfId="5" applyFont="1" applyFill="1" applyBorder="1" applyAlignment="1">
      <alignment horizontal="center" vertical="center"/>
    </xf>
    <xf numFmtId="0" fontId="8" fillId="0" borderId="11" xfId="5" applyFont="1" applyFill="1" applyBorder="1" applyAlignment="1">
      <alignment horizontal="center" vertical="center"/>
    </xf>
    <xf numFmtId="0" fontId="6" fillId="0" borderId="17" xfId="3" applyFont="1" applyFill="1" applyBorder="1" applyAlignment="1">
      <alignment horizontal="left" vertical="top" wrapText="1"/>
    </xf>
    <xf numFmtId="41" fontId="3" fillId="0" borderId="10" xfId="3" applyNumberFormat="1" applyFont="1" applyFill="1" applyBorder="1" applyAlignment="1">
      <alignment horizontal="center" vertical="center"/>
    </xf>
    <xf numFmtId="9" fontId="3" fillId="0" borderId="11" xfId="3" applyNumberFormat="1" applyFont="1" applyFill="1" applyBorder="1" applyAlignment="1">
      <alignment horizontal="center" vertical="center"/>
    </xf>
    <xf numFmtId="1" fontId="3" fillId="0" borderId="11" xfId="4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24" fillId="0" borderId="1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vertical="center"/>
    </xf>
    <xf numFmtId="0" fontId="6" fillId="0" borderId="18" xfId="0" applyFont="1" applyFill="1" applyBorder="1" applyAlignment="1">
      <alignment vertical="center" wrapText="1"/>
    </xf>
    <xf numFmtId="0" fontId="22" fillId="0" borderId="11" xfId="0" applyFont="1" applyFill="1" applyBorder="1" applyAlignment="1">
      <alignment horizontal="center" vertical="center"/>
    </xf>
    <xf numFmtId="0" fontId="3" fillId="9" borderId="24" xfId="0" applyFont="1" applyFill="1" applyBorder="1" applyAlignment="1">
      <alignment horizontal="centerContinuous" vertical="center"/>
    </xf>
    <xf numFmtId="0" fontId="29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Continuous" vertical="center"/>
    </xf>
    <xf numFmtId="0" fontId="30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right" vertical="center"/>
    </xf>
    <xf numFmtId="0" fontId="13" fillId="0" borderId="0" xfId="0" applyFont="1" applyFill="1" applyBorder="1" applyAlignment="1">
      <alignment horizontal="right" vertical="center"/>
    </xf>
    <xf numFmtId="0" fontId="13" fillId="0" borderId="0" xfId="0" applyFont="1" applyFill="1" applyBorder="1" applyAlignment="1">
      <alignment horizontal="left" vertical="center"/>
    </xf>
    <xf numFmtId="0" fontId="30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left" vertical="center"/>
    </xf>
    <xf numFmtId="164" fontId="5" fillId="0" borderId="16" xfId="0" applyNumberFormat="1" applyFont="1" applyFill="1" applyBorder="1" applyAlignment="1">
      <alignment horizontal="left" vertical="center"/>
    </xf>
    <xf numFmtId="0" fontId="20" fillId="9" borderId="6" xfId="0" applyFont="1" applyFill="1" applyBorder="1" applyAlignment="1">
      <alignment horizontal="center" vertical="center"/>
    </xf>
    <xf numFmtId="166" fontId="6" fillId="0" borderId="25" xfId="0" applyNumberFormat="1" applyFont="1" applyBorder="1" applyAlignment="1">
      <alignment horizontal="center" vertical="center"/>
    </xf>
    <xf numFmtId="169" fontId="8" fillId="5" borderId="6" xfId="0" applyNumberFormat="1" applyFont="1" applyFill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168" fontId="6" fillId="0" borderId="0" xfId="0" applyNumberFormat="1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167" fontId="4" fillId="3" borderId="24" xfId="0" applyNumberFormat="1" applyFont="1" applyFill="1" applyBorder="1" applyAlignment="1">
      <alignment vertical="center"/>
    </xf>
    <xf numFmtId="9" fontId="4" fillId="3" borderId="0" xfId="0" applyNumberFormat="1" applyFont="1" applyFill="1" applyBorder="1" applyAlignment="1">
      <alignment vertical="center" wrapText="1"/>
    </xf>
    <xf numFmtId="9" fontId="4" fillId="3" borderId="0" xfId="0" applyNumberFormat="1" applyFont="1" applyFill="1" applyBorder="1" applyAlignment="1">
      <alignment horizontal="center" vertical="center"/>
    </xf>
    <xf numFmtId="165" fontId="6" fillId="3" borderId="0" xfId="0" applyNumberFormat="1" applyFont="1" applyFill="1" applyBorder="1" applyAlignment="1">
      <alignment horizontal="center" vertical="center"/>
    </xf>
    <xf numFmtId="165" fontId="10" fillId="3" borderId="0" xfId="0" applyNumberFormat="1" applyFont="1" applyFill="1" applyBorder="1" applyAlignment="1">
      <alignment horizontal="center" vertical="center"/>
    </xf>
    <xf numFmtId="168" fontId="6" fillId="3" borderId="0" xfId="0" applyNumberFormat="1" applyFont="1" applyFill="1" applyBorder="1" applyAlignment="1">
      <alignment horizontal="center" vertical="center"/>
    </xf>
    <xf numFmtId="165" fontId="6" fillId="3" borderId="0" xfId="0" applyNumberFormat="1" applyFont="1" applyFill="1" applyBorder="1" applyAlignment="1">
      <alignment vertical="center"/>
    </xf>
    <xf numFmtId="165" fontId="10" fillId="3" borderId="0" xfId="0" applyNumberFormat="1" applyFont="1" applyFill="1" applyBorder="1" applyAlignment="1">
      <alignment vertical="center"/>
    </xf>
    <xf numFmtId="167" fontId="4" fillId="3" borderId="25" xfId="0" applyNumberFormat="1" applyFont="1" applyFill="1" applyBorder="1" applyAlignment="1">
      <alignment vertical="center"/>
    </xf>
    <xf numFmtId="165" fontId="18" fillId="4" borderId="0" xfId="0" applyNumberFormat="1" applyFont="1" applyFill="1" applyBorder="1" applyAlignment="1">
      <alignment vertical="center" wrapText="1"/>
    </xf>
    <xf numFmtId="165" fontId="18" fillId="4" borderId="0" xfId="0" applyNumberFormat="1" applyFont="1" applyFill="1" applyBorder="1" applyAlignment="1">
      <alignment horizontal="center" vertical="center"/>
    </xf>
    <xf numFmtId="165" fontId="19" fillId="4" borderId="0" xfId="0" applyNumberFormat="1" applyFont="1" applyFill="1" applyBorder="1" applyAlignment="1">
      <alignment horizontal="center" vertical="center"/>
    </xf>
    <xf numFmtId="168" fontId="18" fillId="4" borderId="0" xfId="0" applyNumberFormat="1" applyFont="1" applyFill="1" applyBorder="1" applyAlignment="1">
      <alignment horizontal="center" vertical="center"/>
    </xf>
    <xf numFmtId="165" fontId="18" fillId="4" borderId="0" xfId="0" applyNumberFormat="1" applyFont="1" applyFill="1" applyBorder="1" applyAlignment="1">
      <alignment vertical="center"/>
    </xf>
    <xf numFmtId="165" fontId="19" fillId="4" borderId="0" xfId="0" applyNumberFormat="1" applyFont="1" applyFill="1" applyBorder="1" applyAlignment="1">
      <alignment vertical="center"/>
    </xf>
    <xf numFmtId="169" fontId="5" fillId="4" borderId="25" xfId="0" applyNumberFormat="1" applyFont="1" applyFill="1" applyBorder="1" applyAlignment="1">
      <alignment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168" fontId="3" fillId="2" borderId="0" xfId="0" applyNumberFormat="1" applyFont="1" applyFill="1" applyBorder="1" applyAlignment="1">
      <alignment horizontal="center" vertical="center"/>
    </xf>
    <xf numFmtId="167" fontId="9" fillId="2" borderId="0" xfId="0" applyNumberFormat="1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vertical="center"/>
    </xf>
    <xf numFmtId="166" fontId="6" fillId="0" borderId="26" xfId="0" applyNumberFormat="1" applyFont="1" applyBorder="1" applyAlignment="1">
      <alignment horizontal="center" vertical="center"/>
    </xf>
    <xf numFmtId="166" fontId="6" fillId="0" borderId="27" xfId="0" applyNumberFormat="1" applyFont="1" applyBorder="1" applyAlignment="1">
      <alignment horizontal="center" vertical="center"/>
    </xf>
    <xf numFmtId="166" fontId="6" fillId="0" borderId="28" xfId="0" applyNumberFormat="1" applyFont="1" applyBorder="1" applyAlignment="1">
      <alignment horizontal="center" vertical="center"/>
    </xf>
  </cellXfs>
  <cellStyles count="7">
    <cellStyle name="Currency 3" xfId="1" xr:uid="{0BAE6FED-F492-48C2-80C2-D21E698BC321}"/>
    <cellStyle name="Normal" xfId="0" builtinId="0"/>
    <cellStyle name="Normal 2" xfId="2" xr:uid="{6E44AC5B-097D-4E77-A07F-C704FDCA2197}"/>
    <cellStyle name="Normal 2 3" xfId="3" xr:uid="{FA5943BF-5BE5-4EBF-9040-0B33B31DE576}"/>
    <cellStyle name="Normal 3" xfId="5" xr:uid="{F3FE60C8-DB50-42BB-AEF2-8FBAE01C2B71}"/>
    <cellStyle name="Normal 4" xfId="6" xr:uid="{6363DE3C-A48F-46B6-99CD-C8A0C5A3CE2E}"/>
    <cellStyle name="Normal 6" xfId="4" xr:uid="{CD3200ED-0A51-430B-9AED-DC22D92A429F}"/>
  </cellStyles>
  <dxfs count="0"/>
  <tableStyles count="0" defaultTableStyle="TableStyleMedium2" defaultPivotStyle="PivotStyleLight16"/>
  <colors>
    <mruColors>
      <color rgb="FF3333FF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997323</xdr:colOff>
      <xdr:row>1</xdr:row>
      <xdr:rowOff>168087</xdr:rowOff>
    </xdr:from>
    <xdr:ext cx="2557805" cy="918883"/>
    <xdr:pic>
      <xdr:nvPicPr>
        <xdr:cNvPr id="2" name="Picture 1">
          <a:extLst>
            <a:ext uri="{FF2B5EF4-FFF2-40B4-BE49-F238E27FC236}">
              <a16:creationId xmlns:a16="http://schemas.microsoft.com/office/drawing/2014/main" id="{FA1E033C-9CE1-4B65-9AC3-88D06DB563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98588" y="369793"/>
          <a:ext cx="2557805" cy="918883"/>
        </a:xfrm>
        <a:prstGeom prst="rect">
          <a:avLst/>
        </a:prstGeom>
      </xdr:spPr>
    </xdr:pic>
    <xdr:clientData/>
  </xdr:oneCellAnchor>
  <xdr:oneCellAnchor>
    <xdr:from>
      <xdr:col>13</xdr:col>
      <xdr:colOff>1075764</xdr:colOff>
      <xdr:row>55</xdr:row>
      <xdr:rowOff>100852</xdr:rowOff>
    </xdr:from>
    <xdr:ext cx="2557805" cy="918883"/>
    <xdr:pic>
      <xdr:nvPicPr>
        <xdr:cNvPr id="3" name="Picture 2">
          <a:extLst>
            <a:ext uri="{FF2B5EF4-FFF2-40B4-BE49-F238E27FC236}">
              <a16:creationId xmlns:a16="http://schemas.microsoft.com/office/drawing/2014/main" id="{CB2499A8-60A0-4E7F-AF7C-002C44CC81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77029" y="13503087"/>
          <a:ext cx="2557805" cy="91888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115"/>
  <sheetViews>
    <sheetView tabSelected="1" view="pageBreakPreview" topLeftCell="A86" zoomScale="85" zoomScaleNormal="80" zoomScaleSheetLayoutView="85" workbookViewId="0">
      <selection activeCell="N106" sqref="N106"/>
    </sheetView>
  </sheetViews>
  <sheetFormatPr defaultColWidth="9.140625" defaultRowHeight="15.75"/>
  <cols>
    <col min="1" max="1" width="6.7109375" style="1" customWidth="1"/>
    <col min="2" max="2" width="79.7109375" style="29" customWidth="1"/>
    <col min="3" max="3" width="11.5703125" style="17" customWidth="1"/>
    <col min="4" max="4" width="9.28515625" style="17" customWidth="1"/>
    <col min="5" max="5" width="13.140625" style="17" bestFit="1" customWidth="1"/>
    <col min="6" max="6" width="13.5703125" style="17" customWidth="1"/>
    <col min="7" max="7" width="11.7109375" style="17" bestFit="1" customWidth="1"/>
    <col min="8" max="8" width="18" style="18" customWidth="1"/>
    <col min="9" max="9" width="8.85546875" style="18" customWidth="1"/>
    <col min="10" max="10" width="10.85546875" style="18" customWidth="1"/>
    <col min="11" max="11" width="12.28515625" style="18" customWidth="1"/>
    <col min="12" max="12" width="10.7109375" style="22" customWidth="1"/>
    <col min="13" max="13" width="12.42578125" style="18" customWidth="1"/>
    <col min="14" max="14" width="17.140625" style="1" customWidth="1"/>
    <col min="15" max="15" width="12.140625" style="19" customWidth="1"/>
    <col min="16" max="16" width="12.28515625" style="19" customWidth="1"/>
    <col min="17" max="17" width="16.42578125" style="1" bestFit="1" customWidth="1"/>
    <col min="18" max="16384" width="9.140625" style="1"/>
  </cols>
  <sheetData>
    <row r="1" spans="1:17">
      <c r="A1" s="53"/>
      <c r="B1" s="54"/>
      <c r="C1" s="55"/>
      <c r="D1" s="56"/>
      <c r="E1" s="56"/>
      <c r="F1" s="57"/>
      <c r="G1" s="57"/>
      <c r="H1" s="57"/>
      <c r="I1" s="57"/>
      <c r="J1" s="58"/>
      <c r="K1" s="58"/>
      <c r="L1" s="59"/>
      <c r="M1" s="58"/>
      <c r="N1" s="56"/>
      <c r="O1" s="58"/>
      <c r="P1" s="58"/>
      <c r="Q1" s="110"/>
    </row>
    <row r="2" spans="1:17" ht="18.75">
      <c r="A2" s="64" t="s">
        <v>81</v>
      </c>
      <c r="B2" s="111"/>
      <c r="C2" s="112"/>
      <c r="D2" s="113"/>
      <c r="E2" s="113"/>
      <c r="F2" s="114"/>
      <c r="G2" s="114"/>
      <c r="H2" s="114"/>
      <c r="I2" s="115"/>
      <c r="J2" s="116"/>
      <c r="K2" s="115" t="s">
        <v>6</v>
      </c>
      <c r="L2" s="115"/>
      <c r="M2" s="117"/>
      <c r="N2" s="116"/>
      <c r="O2" s="115"/>
      <c r="P2" s="115"/>
      <c r="Q2" s="118"/>
    </row>
    <row r="3" spans="1:17" ht="18.75">
      <c r="A3" s="64" t="s">
        <v>82</v>
      </c>
      <c r="B3" s="119"/>
      <c r="C3" s="120"/>
      <c r="D3" s="113"/>
      <c r="E3" s="113"/>
      <c r="F3" s="114"/>
      <c r="G3" s="114"/>
      <c r="H3" s="114"/>
      <c r="I3" s="121"/>
      <c r="J3" s="116"/>
      <c r="K3" s="122" t="s">
        <v>7</v>
      </c>
      <c r="L3" s="123"/>
      <c r="M3" s="117"/>
      <c r="N3" s="116"/>
      <c r="O3" s="122"/>
      <c r="P3" s="123"/>
      <c r="Q3" s="118"/>
    </row>
    <row r="4" spans="1:17" ht="18">
      <c r="A4" s="65"/>
      <c r="B4" s="111"/>
      <c r="C4" s="112"/>
      <c r="D4" s="113"/>
      <c r="E4" s="113"/>
      <c r="F4" s="114"/>
      <c r="G4" s="114"/>
      <c r="H4" s="114"/>
      <c r="I4" s="121"/>
      <c r="J4" s="116"/>
      <c r="K4" s="122" t="s">
        <v>8</v>
      </c>
      <c r="L4" s="122"/>
      <c r="M4" s="117"/>
      <c r="N4" s="116"/>
      <c r="O4" s="122"/>
      <c r="P4" s="122"/>
      <c r="Q4" s="118"/>
    </row>
    <row r="5" spans="1:17" ht="24.75" customHeight="1">
      <c r="A5" s="66" t="s">
        <v>80</v>
      </c>
      <c r="B5" s="124"/>
      <c r="C5" s="125"/>
      <c r="D5" s="113"/>
      <c r="E5" s="113"/>
      <c r="F5" s="114"/>
      <c r="G5" s="114"/>
      <c r="H5" s="114"/>
      <c r="I5" s="117"/>
      <c r="J5" s="116"/>
      <c r="K5" s="122" t="s">
        <v>9</v>
      </c>
      <c r="L5" s="122"/>
      <c r="M5" s="117"/>
      <c r="N5" s="116"/>
      <c r="O5" s="122"/>
      <c r="P5" s="122"/>
      <c r="Q5" s="118"/>
    </row>
    <row r="6" spans="1:17" ht="28.15" customHeight="1" thickBot="1">
      <c r="A6" s="67"/>
      <c r="B6" s="68"/>
      <c r="C6" s="69"/>
      <c r="D6" s="70"/>
      <c r="E6" s="70"/>
      <c r="F6" s="71"/>
      <c r="G6" s="71"/>
      <c r="H6" s="71"/>
      <c r="I6" s="71"/>
      <c r="J6" s="72"/>
      <c r="K6" s="73" t="s">
        <v>0</v>
      </c>
      <c r="L6" s="74">
        <f ca="1">TODAY()</f>
        <v>46154</v>
      </c>
      <c r="M6" s="75"/>
      <c r="N6" s="72"/>
      <c r="O6" s="73"/>
      <c r="P6" s="74"/>
      <c r="Q6" s="126"/>
    </row>
    <row r="7" spans="1:17" ht="38.25" customHeight="1" thickBot="1">
      <c r="A7" s="60" t="s">
        <v>10</v>
      </c>
      <c r="B7" s="61" t="s">
        <v>1</v>
      </c>
      <c r="C7" s="62" t="s">
        <v>11</v>
      </c>
      <c r="D7" s="62" t="s">
        <v>12</v>
      </c>
      <c r="E7" s="61" t="s">
        <v>13</v>
      </c>
      <c r="F7" s="62" t="s">
        <v>14</v>
      </c>
      <c r="G7" s="62" t="s">
        <v>24</v>
      </c>
      <c r="H7" s="61" t="s">
        <v>2</v>
      </c>
      <c r="I7" s="61" t="s">
        <v>41</v>
      </c>
      <c r="J7" s="61" t="s">
        <v>40</v>
      </c>
      <c r="K7" s="61" t="s">
        <v>34</v>
      </c>
      <c r="L7" s="63" t="s">
        <v>35</v>
      </c>
      <c r="M7" s="61" t="s">
        <v>36</v>
      </c>
      <c r="N7" s="61" t="s">
        <v>3</v>
      </c>
      <c r="O7" s="62" t="s">
        <v>15</v>
      </c>
      <c r="P7" s="62" t="s">
        <v>4</v>
      </c>
      <c r="Q7" s="127" t="s">
        <v>16</v>
      </c>
    </row>
    <row r="8" spans="1:17" ht="16.5" thickBot="1">
      <c r="A8" s="25"/>
      <c r="B8" s="26" t="s">
        <v>17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2"/>
    </row>
    <row r="9" spans="1:17">
      <c r="A9" s="24">
        <v>1</v>
      </c>
      <c r="B9" s="76" t="s">
        <v>26</v>
      </c>
      <c r="C9" s="77">
        <v>1</v>
      </c>
      <c r="D9" s="78">
        <v>0</v>
      </c>
      <c r="E9" s="79">
        <f>(1+D9)*C9</f>
        <v>1</v>
      </c>
      <c r="F9" s="80" t="s">
        <v>18</v>
      </c>
      <c r="G9" s="81">
        <v>0</v>
      </c>
      <c r="H9" s="82">
        <f t="shared" ref="H9:H18" si="0">G9*E9</f>
        <v>0</v>
      </c>
      <c r="I9" s="83">
        <v>1</v>
      </c>
      <c r="J9" s="84" t="s">
        <v>42</v>
      </c>
      <c r="K9" s="85">
        <v>35</v>
      </c>
      <c r="L9" s="86">
        <v>0</v>
      </c>
      <c r="M9" s="83">
        <f t="shared" ref="M9:M18" si="1">L9*E9</f>
        <v>0</v>
      </c>
      <c r="N9" s="87">
        <f t="shared" ref="N9:N18" si="2">M9*K9</f>
        <v>0</v>
      </c>
      <c r="O9" s="88">
        <f t="shared" ref="O9:O18" si="3">(H9+N9)/E9</f>
        <v>0</v>
      </c>
      <c r="P9" s="89">
        <f t="shared" ref="P9:P18" si="4">O9*E9</f>
        <v>0</v>
      </c>
      <c r="Q9" s="128"/>
    </row>
    <row r="10" spans="1:17">
      <c r="A10" s="2">
        <f>IF(C10=0,"",1+MAX(A$9:A9))</f>
        <v>2</v>
      </c>
      <c r="B10" s="76" t="s">
        <v>27</v>
      </c>
      <c r="C10" s="77">
        <v>1</v>
      </c>
      <c r="D10" s="78">
        <v>0</v>
      </c>
      <c r="E10" s="79">
        <f>(1+D10)*C10</f>
        <v>1</v>
      </c>
      <c r="F10" s="80" t="s">
        <v>18</v>
      </c>
      <c r="G10" s="81">
        <v>0</v>
      </c>
      <c r="H10" s="82">
        <f t="shared" si="0"/>
        <v>0</v>
      </c>
      <c r="I10" s="83">
        <v>1</v>
      </c>
      <c r="J10" s="84" t="s">
        <v>42</v>
      </c>
      <c r="K10" s="85">
        <v>35</v>
      </c>
      <c r="L10" s="86">
        <v>0</v>
      </c>
      <c r="M10" s="83">
        <f t="shared" si="1"/>
        <v>0</v>
      </c>
      <c r="N10" s="87">
        <f t="shared" si="2"/>
        <v>0</v>
      </c>
      <c r="O10" s="88">
        <f t="shared" si="3"/>
        <v>0</v>
      </c>
      <c r="P10" s="89">
        <f t="shared" si="4"/>
        <v>0</v>
      </c>
      <c r="Q10" s="128"/>
    </row>
    <row r="11" spans="1:17">
      <c r="A11" s="2">
        <f>IF(C11=0,"",1+MAX(A$9:A10))</f>
        <v>3</v>
      </c>
      <c r="B11" s="90" t="s">
        <v>19</v>
      </c>
      <c r="C11" s="77">
        <v>1</v>
      </c>
      <c r="D11" s="78">
        <v>0</v>
      </c>
      <c r="E11" s="79">
        <f t="shared" ref="E11:E18" si="5">(1+D11)*C11</f>
        <v>1</v>
      </c>
      <c r="F11" s="91" t="s">
        <v>18</v>
      </c>
      <c r="G11" s="81">
        <v>0</v>
      </c>
      <c r="H11" s="82">
        <f t="shared" si="0"/>
        <v>0</v>
      </c>
      <c r="I11" s="83">
        <v>1</v>
      </c>
      <c r="J11" s="84" t="s">
        <v>42</v>
      </c>
      <c r="K11" s="85">
        <v>35</v>
      </c>
      <c r="L11" s="86">
        <v>0</v>
      </c>
      <c r="M11" s="83">
        <f t="shared" si="1"/>
        <v>0</v>
      </c>
      <c r="N11" s="87">
        <f t="shared" si="2"/>
        <v>0</v>
      </c>
      <c r="O11" s="88">
        <f t="shared" si="3"/>
        <v>0</v>
      </c>
      <c r="P11" s="89">
        <f t="shared" si="4"/>
        <v>0</v>
      </c>
      <c r="Q11" s="128"/>
    </row>
    <row r="12" spans="1:17">
      <c r="A12" s="2">
        <f>IF(C12=0,"",1+MAX(A$9:A11))</f>
        <v>4</v>
      </c>
      <c r="B12" s="90" t="s">
        <v>28</v>
      </c>
      <c r="C12" s="77">
        <v>1</v>
      </c>
      <c r="D12" s="78">
        <v>0</v>
      </c>
      <c r="E12" s="79">
        <f t="shared" si="5"/>
        <v>1</v>
      </c>
      <c r="F12" s="91" t="s">
        <v>18</v>
      </c>
      <c r="G12" s="81">
        <v>0</v>
      </c>
      <c r="H12" s="82">
        <f t="shared" si="0"/>
        <v>0</v>
      </c>
      <c r="I12" s="83">
        <v>1</v>
      </c>
      <c r="J12" s="84" t="s">
        <v>42</v>
      </c>
      <c r="K12" s="85">
        <v>35</v>
      </c>
      <c r="L12" s="86">
        <v>0</v>
      </c>
      <c r="M12" s="83">
        <f t="shared" si="1"/>
        <v>0</v>
      </c>
      <c r="N12" s="87">
        <f t="shared" si="2"/>
        <v>0</v>
      </c>
      <c r="O12" s="88">
        <f t="shared" si="3"/>
        <v>0</v>
      </c>
      <c r="P12" s="89">
        <f t="shared" si="4"/>
        <v>0</v>
      </c>
      <c r="Q12" s="128"/>
    </row>
    <row r="13" spans="1:17">
      <c r="A13" s="2">
        <f>IF(C13=0,"",1+MAX(A$9:A12))</f>
        <v>5</v>
      </c>
      <c r="B13" s="90" t="s">
        <v>29</v>
      </c>
      <c r="C13" s="77">
        <v>1</v>
      </c>
      <c r="D13" s="78">
        <v>0</v>
      </c>
      <c r="E13" s="79">
        <f t="shared" si="5"/>
        <v>1</v>
      </c>
      <c r="F13" s="91" t="s">
        <v>18</v>
      </c>
      <c r="G13" s="81">
        <v>0</v>
      </c>
      <c r="H13" s="82">
        <f t="shared" si="0"/>
        <v>0</v>
      </c>
      <c r="I13" s="83">
        <v>1</v>
      </c>
      <c r="J13" s="84" t="s">
        <v>42</v>
      </c>
      <c r="K13" s="85">
        <v>35</v>
      </c>
      <c r="L13" s="86">
        <v>0</v>
      </c>
      <c r="M13" s="83">
        <f t="shared" si="1"/>
        <v>0</v>
      </c>
      <c r="N13" s="87">
        <f t="shared" si="2"/>
        <v>0</v>
      </c>
      <c r="O13" s="88">
        <f t="shared" si="3"/>
        <v>0</v>
      </c>
      <c r="P13" s="89">
        <f t="shared" si="4"/>
        <v>0</v>
      </c>
      <c r="Q13" s="128"/>
    </row>
    <row r="14" spans="1:17">
      <c r="A14" s="2">
        <f>IF(C14=0,"",1+MAX(A$9:A13))</f>
        <v>6</v>
      </c>
      <c r="B14" s="90" t="s">
        <v>30</v>
      </c>
      <c r="C14" s="77">
        <v>1</v>
      </c>
      <c r="D14" s="78">
        <v>0</v>
      </c>
      <c r="E14" s="79">
        <f t="shared" si="5"/>
        <v>1</v>
      </c>
      <c r="F14" s="91" t="s">
        <v>18</v>
      </c>
      <c r="G14" s="81">
        <v>0</v>
      </c>
      <c r="H14" s="82">
        <f t="shared" si="0"/>
        <v>0</v>
      </c>
      <c r="I14" s="83">
        <v>1</v>
      </c>
      <c r="J14" s="84" t="s">
        <v>42</v>
      </c>
      <c r="K14" s="85">
        <v>35</v>
      </c>
      <c r="L14" s="86">
        <v>0</v>
      </c>
      <c r="M14" s="83">
        <f t="shared" si="1"/>
        <v>0</v>
      </c>
      <c r="N14" s="87">
        <f t="shared" si="2"/>
        <v>0</v>
      </c>
      <c r="O14" s="88">
        <f t="shared" si="3"/>
        <v>0</v>
      </c>
      <c r="P14" s="89">
        <f t="shared" si="4"/>
        <v>0</v>
      </c>
      <c r="Q14" s="128"/>
    </row>
    <row r="15" spans="1:17">
      <c r="A15" s="2">
        <f>IF(C15=0,"",1+MAX(A$9:A14))</f>
        <v>7</v>
      </c>
      <c r="B15" s="90" t="s">
        <v>31</v>
      </c>
      <c r="C15" s="77">
        <v>1</v>
      </c>
      <c r="D15" s="78">
        <v>0</v>
      </c>
      <c r="E15" s="79">
        <f t="shared" si="5"/>
        <v>1</v>
      </c>
      <c r="F15" s="91" t="s">
        <v>18</v>
      </c>
      <c r="G15" s="81">
        <v>0</v>
      </c>
      <c r="H15" s="82">
        <f t="shared" si="0"/>
        <v>0</v>
      </c>
      <c r="I15" s="83">
        <v>1</v>
      </c>
      <c r="J15" s="84" t="s">
        <v>42</v>
      </c>
      <c r="K15" s="85">
        <v>35</v>
      </c>
      <c r="L15" s="86">
        <v>0</v>
      </c>
      <c r="M15" s="83">
        <f t="shared" si="1"/>
        <v>0</v>
      </c>
      <c r="N15" s="87">
        <f t="shared" si="2"/>
        <v>0</v>
      </c>
      <c r="O15" s="88">
        <f t="shared" si="3"/>
        <v>0</v>
      </c>
      <c r="P15" s="89">
        <f t="shared" si="4"/>
        <v>0</v>
      </c>
      <c r="Q15" s="128"/>
    </row>
    <row r="16" spans="1:17">
      <c r="A16" s="2">
        <f>IF(C16=0,"",1+MAX(A$9:A15))</f>
        <v>8</v>
      </c>
      <c r="B16" s="92" t="s">
        <v>50</v>
      </c>
      <c r="C16" s="77">
        <v>1</v>
      </c>
      <c r="D16" s="78">
        <v>0</v>
      </c>
      <c r="E16" s="79">
        <f t="shared" si="5"/>
        <v>1</v>
      </c>
      <c r="F16" s="91" t="s">
        <v>18</v>
      </c>
      <c r="G16" s="81">
        <v>0</v>
      </c>
      <c r="H16" s="82">
        <f t="shared" si="0"/>
        <v>0</v>
      </c>
      <c r="I16" s="83">
        <v>1</v>
      </c>
      <c r="J16" s="84" t="s">
        <v>42</v>
      </c>
      <c r="K16" s="85">
        <v>35</v>
      </c>
      <c r="L16" s="86">
        <v>0</v>
      </c>
      <c r="M16" s="83">
        <f t="shared" si="1"/>
        <v>0</v>
      </c>
      <c r="N16" s="87">
        <f t="shared" si="2"/>
        <v>0</v>
      </c>
      <c r="O16" s="88">
        <f t="shared" si="3"/>
        <v>0</v>
      </c>
      <c r="P16" s="89">
        <f t="shared" si="4"/>
        <v>0</v>
      </c>
      <c r="Q16" s="128"/>
    </row>
    <row r="17" spans="1:17">
      <c r="A17" s="2">
        <f>IF(C17=0,"",1+MAX(A$9:A16))</f>
        <v>9</v>
      </c>
      <c r="B17" s="93" t="s">
        <v>51</v>
      </c>
      <c r="C17" s="77">
        <v>1</v>
      </c>
      <c r="D17" s="78">
        <v>0</v>
      </c>
      <c r="E17" s="79">
        <f t="shared" si="5"/>
        <v>1</v>
      </c>
      <c r="F17" s="80" t="s">
        <v>18</v>
      </c>
      <c r="G17" s="81">
        <v>0</v>
      </c>
      <c r="H17" s="82">
        <f t="shared" si="0"/>
        <v>0</v>
      </c>
      <c r="I17" s="83">
        <v>1</v>
      </c>
      <c r="J17" s="84" t="s">
        <v>42</v>
      </c>
      <c r="K17" s="85">
        <v>35</v>
      </c>
      <c r="L17" s="86">
        <v>0</v>
      </c>
      <c r="M17" s="83">
        <f t="shared" si="1"/>
        <v>0</v>
      </c>
      <c r="N17" s="87">
        <f t="shared" si="2"/>
        <v>0</v>
      </c>
      <c r="O17" s="88">
        <f t="shared" si="3"/>
        <v>0</v>
      </c>
      <c r="P17" s="89">
        <f t="shared" si="4"/>
        <v>0</v>
      </c>
      <c r="Q17" s="128"/>
    </row>
    <row r="18" spans="1:17" ht="16.5" thickBot="1">
      <c r="A18" s="2">
        <f>IF(C18=0,"",1+MAX(A$9:A17))</f>
        <v>10</v>
      </c>
      <c r="B18" s="93" t="s">
        <v>52</v>
      </c>
      <c r="C18" s="94">
        <v>1</v>
      </c>
      <c r="D18" s="95">
        <v>0</v>
      </c>
      <c r="E18" s="96">
        <f t="shared" si="5"/>
        <v>1</v>
      </c>
      <c r="F18" s="97" t="s">
        <v>18</v>
      </c>
      <c r="G18" s="81">
        <v>0</v>
      </c>
      <c r="H18" s="82">
        <f t="shared" si="0"/>
        <v>0</v>
      </c>
      <c r="I18" s="83">
        <v>1</v>
      </c>
      <c r="J18" s="84" t="s">
        <v>42</v>
      </c>
      <c r="K18" s="85">
        <v>35</v>
      </c>
      <c r="L18" s="86">
        <v>0</v>
      </c>
      <c r="M18" s="83">
        <f t="shared" si="1"/>
        <v>0</v>
      </c>
      <c r="N18" s="87">
        <f t="shared" si="2"/>
        <v>0</v>
      </c>
      <c r="O18" s="88">
        <f t="shared" si="3"/>
        <v>0</v>
      </c>
      <c r="P18" s="89">
        <f t="shared" si="4"/>
        <v>0</v>
      </c>
      <c r="Q18" s="128"/>
    </row>
    <row r="19" spans="1:17" ht="16.5" thickBot="1">
      <c r="A19" s="23" t="str">
        <f>IF(C19=0,"",1+MAX(A$9:A18))</f>
        <v/>
      </c>
      <c r="B19" s="27" t="s">
        <v>20</v>
      </c>
      <c r="C19" s="3"/>
      <c r="D19" s="4"/>
      <c r="E19" s="5"/>
      <c r="F19" s="6" t="s">
        <v>32</v>
      </c>
      <c r="G19" s="5"/>
      <c r="H19" s="7">
        <f>SUM(H9:H18)</f>
        <v>0</v>
      </c>
      <c r="I19" s="7"/>
      <c r="J19" s="7"/>
      <c r="K19" s="7"/>
      <c r="L19" s="20"/>
      <c r="M19" s="6" t="s">
        <v>25</v>
      </c>
      <c r="N19" s="7">
        <f>SUM(N9:N18)</f>
        <v>0</v>
      </c>
      <c r="O19" s="8"/>
      <c r="P19" s="9"/>
      <c r="Q19" s="129">
        <f>(SUM(P9:P19))</f>
        <v>0</v>
      </c>
    </row>
    <row r="20" spans="1:17" ht="16.5" thickBot="1">
      <c r="A20" s="46"/>
      <c r="B20" s="130"/>
      <c r="C20" s="130"/>
      <c r="D20" s="130"/>
      <c r="E20" s="130"/>
      <c r="F20" s="130"/>
      <c r="G20" s="130"/>
      <c r="H20" s="130"/>
      <c r="I20" s="130"/>
      <c r="J20" s="130"/>
      <c r="K20" s="130"/>
      <c r="L20" s="131"/>
      <c r="M20" s="130"/>
      <c r="N20" s="130"/>
      <c r="O20" s="130"/>
      <c r="P20" s="130"/>
      <c r="Q20" s="132"/>
    </row>
    <row r="21" spans="1:17" ht="16.5" thickBot="1">
      <c r="A21" s="25"/>
      <c r="B21" s="26" t="s">
        <v>44</v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2"/>
    </row>
    <row r="22" spans="1:17">
      <c r="A22" s="2" t="str">
        <f>IF(C22=0,"",1+MAX(A$9:A99))</f>
        <v/>
      </c>
      <c r="B22" s="106" t="s">
        <v>47</v>
      </c>
      <c r="C22" s="105"/>
      <c r="D22" s="105"/>
      <c r="E22" s="79"/>
      <c r="F22" s="91"/>
      <c r="G22" s="81"/>
      <c r="H22" s="82"/>
      <c r="I22" s="83"/>
      <c r="J22" s="84"/>
      <c r="K22" s="85"/>
      <c r="L22" s="86"/>
      <c r="M22" s="83"/>
      <c r="N22" s="87"/>
      <c r="O22" s="88"/>
      <c r="P22" s="89"/>
      <c r="Q22" s="157"/>
    </row>
    <row r="23" spans="1:17">
      <c r="A23" s="2" t="str">
        <f>IF(C23=0,"",1+MAX(A$9:A22))</f>
        <v/>
      </c>
      <c r="B23" s="98" t="s">
        <v>58</v>
      </c>
      <c r="C23" s="99"/>
      <c r="D23" s="78"/>
      <c r="E23" s="100">
        <v>580</v>
      </c>
      <c r="F23" s="100">
        <v>13.16</v>
      </c>
      <c r="G23" s="81"/>
      <c r="H23" s="82"/>
      <c r="I23" s="83"/>
      <c r="J23" s="84"/>
      <c r="K23" s="85"/>
      <c r="L23" s="86"/>
      <c r="M23" s="83"/>
      <c r="N23" s="87"/>
      <c r="O23" s="88"/>
      <c r="P23" s="89"/>
      <c r="Q23" s="158"/>
    </row>
    <row r="24" spans="1:17" ht="31.5">
      <c r="A24" s="2">
        <f>IF(C24=0,"",1+MAX(A$9:A23))</f>
        <v>11</v>
      </c>
      <c r="B24" s="101" t="s">
        <v>54</v>
      </c>
      <c r="C24" s="102">
        <f>ROUNDUP(E23/1.33+1,0)</f>
        <v>438</v>
      </c>
      <c r="D24" s="103">
        <v>0.05</v>
      </c>
      <c r="E24" s="104">
        <f t="shared" ref="E24:E26" si="6">C24*(1+D24)</f>
        <v>459.90000000000003</v>
      </c>
      <c r="F24" s="105" t="s">
        <v>43</v>
      </c>
      <c r="G24" s="81">
        <f>1.27*F23</f>
        <v>16.713200000000001</v>
      </c>
      <c r="H24" s="82">
        <f t="shared" ref="H24:H26" si="7">G24*E24</f>
        <v>7686.4006800000006</v>
      </c>
      <c r="I24" s="83">
        <v>1</v>
      </c>
      <c r="J24" s="84" t="s">
        <v>42</v>
      </c>
      <c r="K24" s="85">
        <v>50</v>
      </c>
      <c r="L24" s="86">
        <v>0.23</v>
      </c>
      <c r="M24" s="83">
        <f t="shared" ref="M24:M26" si="8">L24*E24</f>
        <v>105.77700000000002</v>
      </c>
      <c r="N24" s="87">
        <f t="shared" ref="N24:N26" si="9">M24*K24</f>
        <v>5288.85</v>
      </c>
      <c r="O24" s="88">
        <f t="shared" ref="O24:O26" si="10">(H24+N24)/E24</f>
        <v>28.213200000000001</v>
      </c>
      <c r="P24" s="89">
        <f t="shared" ref="P24:P26" si="11">O24*E24</f>
        <v>12975.250680000001</v>
      </c>
      <c r="Q24" s="158"/>
    </row>
    <row r="25" spans="1:17">
      <c r="A25" s="2">
        <f>IF(C25=0,"",1+MAX(A$9:A24))</f>
        <v>12</v>
      </c>
      <c r="B25" s="101" t="s">
        <v>49</v>
      </c>
      <c r="C25" s="102">
        <f>E23*2</f>
        <v>1160</v>
      </c>
      <c r="D25" s="103">
        <v>0.05</v>
      </c>
      <c r="E25" s="104">
        <f t="shared" si="6"/>
        <v>1218</v>
      </c>
      <c r="F25" s="105" t="s">
        <v>38</v>
      </c>
      <c r="G25" s="81">
        <v>1.27</v>
      </c>
      <c r="H25" s="82">
        <f t="shared" si="7"/>
        <v>1546.8600000000001</v>
      </c>
      <c r="I25" s="83">
        <v>1</v>
      </c>
      <c r="J25" s="84" t="s">
        <v>42</v>
      </c>
      <c r="K25" s="85">
        <v>50</v>
      </c>
      <c r="L25" s="86">
        <v>0</v>
      </c>
      <c r="M25" s="83">
        <f t="shared" si="8"/>
        <v>0</v>
      </c>
      <c r="N25" s="87">
        <f t="shared" si="9"/>
        <v>0</v>
      </c>
      <c r="O25" s="88">
        <f t="shared" si="10"/>
        <v>1.27</v>
      </c>
      <c r="P25" s="89">
        <f t="shared" si="11"/>
        <v>1546.8600000000001</v>
      </c>
      <c r="Q25" s="158"/>
    </row>
    <row r="26" spans="1:17">
      <c r="A26" s="2">
        <f>IF(C26=0,"",1+MAX(A$9:A25))</f>
        <v>13</v>
      </c>
      <c r="B26" s="101" t="s">
        <v>45</v>
      </c>
      <c r="C26" s="102">
        <f>E23*4</f>
        <v>2320</v>
      </c>
      <c r="D26" s="103">
        <v>0.05</v>
      </c>
      <c r="E26" s="104">
        <f t="shared" si="6"/>
        <v>2436</v>
      </c>
      <c r="F26" s="105" t="s">
        <v>38</v>
      </c>
      <c r="G26" s="81">
        <v>0.3</v>
      </c>
      <c r="H26" s="82">
        <f t="shared" si="7"/>
        <v>730.8</v>
      </c>
      <c r="I26" s="83">
        <v>1</v>
      </c>
      <c r="J26" s="84" t="s">
        <v>42</v>
      </c>
      <c r="K26" s="85">
        <v>50</v>
      </c>
      <c r="L26" s="86">
        <v>8.0000000000000002E-3</v>
      </c>
      <c r="M26" s="83">
        <f t="shared" si="8"/>
        <v>19.488</v>
      </c>
      <c r="N26" s="87">
        <f t="shared" si="9"/>
        <v>974.4</v>
      </c>
      <c r="O26" s="88">
        <f t="shared" si="10"/>
        <v>0.7</v>
      </c>
      <c r="P26" s="89">
        <f t="shared" si="11"/>
        <v>1705.1999999999998</v>
      </c>
      <c r="Q26" s="158"/>
    </row>
    <row r="27" spans="1:17">
      <c r="A27" s="2" t="str">
        <f>IF(C27=0,"",1+MAX(A$9:A26))</f>
        <v/>
      </c>
      <c r="B27" s="98" t="s">
        <v>59</v>
      </c>
      <c r="C27" s="99"/>
      <c r="D27" s="78"/>
      <c r="E27" s="100">
        <v>20</v>
      </c>
      <c r="F27" s="100">
        <v>13.16</v>
      </c>
      <c r="G27" s="81"/>
      <c r="H27" s="82"/>
      <c r="I27" s="83"/>
      <c r="J27" s="84"/>
      <c r="K27" s="85"/>
      <c r="L27" s="86"/>
      <c r="M27" s="83"/>
      <c r="N27" s="87"/>
      <c r="O27" s="88"/>
      <c r="P27" s="89"/>
      <c r="Q27" s="158"/>
    </row>
    <row r="28" spans="1:17" ht="31.5">
      <c r="A28" s="2">
        <f>IF(C28=0,"",1+MAX(A$9:A27))</f>
        <v>14</v>
      </c>
      <c r="B28" s="101" t="s">
        <v>54</v>
      </c>
      <c r="C28" s="102">
        <f>ROUNDUP(E27/1.33+1,0)</f>
        <v>17</v>
      </c>
      <c r="D28" s="103">
        <v>0.05</v>
      </c>
      <c r="E28" s="104">
        <f t="shared" ref="E28:E30" si="12">C28*(1+D28)</f>
        <v>17.850000000000001</v>
      </c>
      <c r="F28" s="105" t="s">
        <v>43</v>
      </c>
      <c r="G28" s="81">
        <f>F27*1.27</f>
        <v>16.713200000000001</v>
      </c>
      <c r="H28" s="82">
        <f t="shared" ref="H28:H30" si="13">G28*E28</f>
        <v>298.33062000000001</v>
      </c>
      <c r="I28" s="83">
        <v>1</v>
      </c>
      <c r="J28" s="84" t="s">
        <v>42</v>
      </c>
      <c r="K28" s="85">
        <v>50</v>
      </c>
      <c r="L28" s="86">
        <v>0.23</v>
      </c>
      <c r="M28" s="83">
        <f t="shared" ref="M28:M30" si="14">L28*E28</f>
        <v>4.1055000000000001</v>
      </c>
      <c r="N28" s="87">
        <f t="shared" ref="N28:N30" si="15">M28*K28</f>
        <v>205.27500000000001</v>
      </c>
      <c r="O28" s="88">
        <f t="shared" ref="O28:O30" si="16">(H28+N28)/E28</f>
        <v>28.213200000000001</v>
      </c>
      <c r="P28" s="89">
        <f t="shared" ref="P28:P30" si="17">O28*E28</f>
        <v>503.60562000000004</v>
      </c>
      <c r="Q28" s="158"/>
    </row>
    <row r="29" spans="1:17">
      <c r="A29" s="2">
        <f>IF(C29=0,"",1+MAX(A$9:A28))</f>
        <v>15</v>
      </c>
      <c r="B29" s="101" t="s">
        <v>49</v>
      </c>
      <c r="C29" s="102">
        <f>E27*2</f>
        <v>40</v>
      </c>
      <c r="D29" s="103">
        <v>0.05</v>
      </c>
      <c r="E29" s="104">
        <f t="shared" si="12"/>
        <v>42</v>
      </c>
      <c r="F29" s="105" t="s">
        <v>38</v>
      </c>
      <c r="G29" s="81">
        <v>1.27</v>
      </c>
      <c r="H29" s="82">
        <f t="shared" si="13"/>
        <v>53.34</v>
      </c>
      <c r="I29" s="83">
        <v>1</v>
      </c>
      <c r="J29" s="84" t="s">
        <v>42</v>
      </c>
      <c r="K29" s="85">
        <v>50</v>
      </c>
      <c r="L29" s="86">
        <v>0</v>
      </c>
      <c r="M29" s="83">
        <f t="shared" si="14"/>
        <v>0</v>
      </c>
      <c r="N29" s="87">
        <f t="shared" si="15"/>
        <v>0</v>
      </c>
      <c r="O29" s="88">
        <f t="shared" si="16"/>
        <v>1.27</v>
      </c>
      <c r="P29" s="89">
        <f t="shared" si="17"/>
        <v>53.34</v>
      </c>
      <c r="Q29" s="158"/>
    </row>
    <row r="30" spans="1:17">
      <c r="A30" s="2">
        <f>IF(C30=0,"",1+MAX(A$9:A29))</f>
        <v>16</v>
      </c>
      <c r="B30" s="101" t="s">
        <v>45</v>
      </c>
      <c r="C30" s="102">
        <f>E27*4</f>
        <v>80</v>
      </c>
      <c r="D30" s="103">
        <v>0.05</v>
      </c>
      <c r="E30" s="104">
        <f t="shared" si="12"/>
        <v>84</v>
      </c>
      <c r="F30" s="105" t="s">
        <v>38</v>
      </c>
      <c r="G30" s="81">
        <v>0.3</v>
      </c>
      <c r="H30" s="82">
        <f t="shared" si="13"/>
        <v>25.2</v>
      </c>
      <c r="I30" s="83">
        <v>1</v>
      </c>
      <c r="J30" s="84" t="s">
        <v>42</v>
      </c>
      <c r="K30" s="85">
        <v>50</v>
      </c>
      <c r="L30" s="86">
        <v>8.0000000000000002E-3</v>
      </c>
      <c r="M30" s="83">
        <f t="shared" si="14"/>
        <v>0.67200000000000004</v>
      </c>
      <c r="N30" s="87">
        <f t="shared" si="15"/>
        <v>33.6</v>
      </c>
      <c r="O30" s="88">
        <f t="shared" si="16"/>
        <v>0.7</v>
      </c>
      <c r="P30" s="89">
        <f t="shared" si="17"/>
        <v>58.8</v>
      </c>
      <c r="Q30" s="158"/>
    </row>
    <row r="31" spans="1:17">
      <c r="A31" s="2" t="str">
        <f>IF(C31=0,"",1+MAX(A$9:A30))</f>
        <v/>
      </c>
      <c r="B31" s="98" t="s">
        <v>60</v>
      </c>
      <c r="C31" s="99"/>
      <c r="D31" s="78"/>
      <c r="E31" s="100">
        <v>19</v>
      </c>
      <c r="F31" s="100">
        <v>13.16</v>
      </c>
      <c r="G31" s="81"/>
      <c r="H31" s="82"/>
      <c r="I31" s="83"/>
      <c r="J31" s="84"/>
      <c r="K31" s="85"/>
      <c r="L31" s="86"/>
      <c r="M31" s="83"/>
      <c r="N31" s="87"/>
      <c r="O31" s="88"/>
      <c r="P31" s="89"/>
      <c r="Q31" s="158"/>
    </row>
    <row r="32" spans="1:17" ht="31.5">
      <c r="A32" s="2">
        <f>IF(C32=0,"",1+MAX(A$9:A31))</f>
        <v>17</v>
      </c>
      <c r="B32" s="101" t="s">
        <v>55</v>
      </c>
      <c r="C32" s="102">
        <f>ROUNDUP(E31/1.33+1,0)</f>
        <v>16</v>
      </c>
      <c r="D32" s="103">
        <v>0.05</v>
      </c>
      <c r="E32" s="104">
        <f t="shared" ref="E32:E34" si="18">C32*(1+D32)</f>
        <v>16.8</v>
      </c>
      <c r="F32" s="105" t="s">
        <v>43</v>
      </c>
      <c r="G32" s="81">
        <f>F31*3.3</f>
        <v>43.427999999999997</v>
      </c>
      <c r="H32" s="82">
        <f t="shared" ref="H32:H34" si="19">G32*E32</f>
        <v>729.59039999999993</v>
      </c>
      <c r="I32" s="83">
        <v>1</v>
      </c>
      <c r="J32" s="84" t="s">
        <v>42</v>
      </c>
      <c r="K32" s="85">
        <v>50</v>
      </c>
      <c r="L32" s="86">
        <v>0.23</v>
      </c>
      <c r="M32" s="83">
        <f t="shared" ref="M32:M34" si="20">L32*E32</f>
        <v>3.8640000000000003</v>
      </c>
      <c r="N32" s="87">
        <f t="shared" ref="N32:N34" si="21">M32*K32</f>
        <v>193.20000000000002</v>
      </c>
      <c r="O32" s="88">
        <f t="shared" ref="O32:O34" si="22">(H32+N32)/E32</f>
        <v>54.927999999999997</v>
      </c>
      <c r="P32" s="89">
        <f t="shared" ref="P32:P34" si="23">O32*E32</f>
        <v>922.79039999999998</v>
      </c>
      <c r="Q32" s="158"/>
    </row>
    <row r="33" spans="1:17">
      <c r="A33" s="2">
        <f>IF(C33=0,"",1+MAX(A$9:A32))</f>
        <v>18</v>
      </c>
      <c r="B33" s="101" t="s">
        <v>56</v>
      </c>
      <c r="C33" s="102">
        <f>E31*2</f>
        <v>38</v>
      </c>
      <c r="D33" s="103">
        <v>0.05</v>
      </c>
      <c r="E33" s="104">
        <f t="shared" si="18"/>
        <v>39.9</v>
      </c>
      <c r="F33" s="105" t="s">
        <v>38</v>
      </c>
      <c r="G33" s="81">
        <v>3.3</v>
      </c>
      <c r="H33" s="82">
        <f t="shared" si="19"/>
        <v>131.66999999999999</v>
      </c>
      <c r="I33" s="83">
        <v>1</v>
      </c>
      <c r="J33" s="84" t="s">
        <v>42</v>
      </c>
      <c r="K33" s="85">
        <v>50</v>
      </c>
      <c r="L33" s="86">
        <v>0</v>
      </c>
      <c r="M33" s="83">
        <f t="shared" si="20"/>
        <v>0</v>
      </c>
      <c r="N33" s="87">
        <f t="shared" si="21"/>
        <v>0</v>
      </c>
      <c r="O33" s="88">
        <f t="shared" si="22"/>
        <v>3.3</v>
      </c>
      <c r="P33" s="89">
        <f t="shared" si="23"/>
        <v>131.66999999999999</v>
      </c>
      <c r="Q33" s="158"/>
    </row>
    <row r="34" spans="1:17">
      <c r="A34" s="2">
        <f>IF(C34=0,"",1+MAX(A$9:A33))</f>
        <v>19</v>
      </c>
      <c r="B34" s="101" t="s">
        <v>45</v>
      </c>
      <c r="C34" s="102">
        <f>E31*4</f>
        <v>76</v>
      </c>
      <c r="D34" s="103">
        <v>0.05</v>
      </c>
      <c r="E34" s="104">
        <f t="shared" si="18"/>
        <v>79.8</v>
      </c>
      <c r="F34" s="105" t="s">
        <v>38</v>
      </c>
      <c r="G34" s="81">
        <v>0.3</v>
      </c>
      <c r="H34" s="82">
        <f t="shared" si="19"/>
        <v>23.939999999999998</v>
      </c>
      <c r="I34" s="83">
        <v>1</v>
      </c>
      <c r="J34" s="84" t="s">
        <v>42</v>
      </c>
      <c r="K34" s="85">
        <v>50</v>
      </c>
      <c r="L34" s="86">
        <v>8.0000000000000002E-3</v>
      </c>
      <c r="M34" s="83">
        <f t="shared" si="20"/>
        <v>0.63839999999999997</v>
      </c>
      <c r="N34" s="87">
        <f t="shared" si="21"/>
        <v>31.919999999999998</v>
      </c>
      <c r="O34" s="88">
        <f t="shared" si="22"/>
        <v>0.70000000000000007</v>
      </c>
      <c r="P34" s="89">
        <f t="shared" si="23"/>
        <v>55.860000000000007</v>
      </c>
      <c r="Q34" s="158"/>
    </row>
    <row r="35" spans="1:17">
      <c r="A35" s="2" t="str">
        <f>IF(C35=0,"",1+MAX(A$9:A34))</f>
        <v/>
      </c>
      <c r="B35" s="98" t="s">
        <v>61</v>
      </c>
      <c r="C35" s="99"/>
      <c r="D35" s="78"/>
      <c r="E35" s="100">
        <v>23</v>
      </c>
      <c r="F35" s="100">
        <v>13.16</v>
      </c>
      <c r="G35" s="81"/>
      <c r="H35" s="82"/>
      <c r="I35" s="83"/>
      <c r="J35" s="84"/>
      <c r="K35" s="85"/>
      <c r="L35" s="86"/>
      <c r="M35" s="83"/>
      <c r="N35" s="87"/>
      <c r="O35" s="88"/>
      <c r="P35" s="89"/>
      <c r="Q35" s="158"/>
    </row>
    <row r="36" spans="1:17" ht="31.5">
      <c r="A36" s="2">
        <f>IF(C36=0,"",1+MAX(A$9:A35))</f>
        <v>20</v>
      </c>
      <c r="B36" s="101" t="s">
        <v>55</v>
      </c>
      <c r="C36" s="102">
        <f>ROUNDUP(E35/1.33+1,0)</f>
        <v>19</v>
      </c>
      <c r="D36" s="103">
        <v>0.05</v>
      </c>
      <c r="E36" s="104">
        <f t="shared" ref="E36:E38" si="24">C36*(1+D36)</f>
        <v>19.95</v>
      </c>
      <c r="F36" s="105" t="s">
        <v>43</v>
      </c>
      <c r="G36" s="81">
        <f>F35*3.3</f>
        <v>43.427999999999997</v>
      </c>
      <c r="H36" s="82">
        <f t="shared" ref="H36:H38" si="25">G36*E36</f>
        <v>866.38859999999988</v>
      </c>
      <c r="I36" s="83">
        <v>1</v>
      </c>
      <c r="J36" s="84" t="s">
        <v>42</v>
      </c>
      <c r="K36" s="85">
        <v>50</v>
      </c>
      <c r="L36" s="86">
        <v>0.23</v>
      </c>
      <c r="M36" s="83">
        <f t="shared" ref="M36:M38" si="26">L36*E36</f>
        <v>4.5884999999999998</v>
      </c>
      <c r="N36" s="87">
        <f t="shared" ref="N36:N38" si="27">M36*K36</f>
        <v>229.42499999999998</v>
      </c>
      <c r="O36" s="88">
        <f t="shared" ref="O36:O38" si="28">(H36+N36)/E36</f>
        <v>54.927999999999997</v>
      </c>
      <c r="P36" s="89">
        <f t="shared" ref="P36:P38" si="29">O36*E36</f>
        <v>1095.8136</v>
      </c>
      <c r="Q36" s="158"/>
    </row>
    <row r="37" spans="1:17">
      <c r="A37" s="2">
        <f>IF(C37=0,"",1+MAX(A$9:A36))</f>
        <v>21</v>
      </c>
      <c r="B37" s="101" t="s">
        <v>56</v>
      </c>
      <c r="C37" s="102">
        <f>E35*2</f>
        <v>46</v>
      </c>
      <c r="D37" s="103">
        <v>0.05</v>
      </c>
      <c r="E37" s="104">
        <f t="shared" si="24"/>
        <v>48.300000000000004</v>
      </c>
      <c r="F37" s="105" t="s">
        <v>38</v>
      </c>
      <c r="G37" s="81">
        <v>3.3</v>
      </c>
      <c r="H37" s="82">
        <f t="shared" si="25"/>
        <v>159.39000000000001</v>
      </c>
      <c r="I37" s="83">
        <v>1</v>
      </c>
      <c r="J37" s="84" t="s">
        <v>42</v>
      </c>
      <c r="K37" s="85">
        <v>50</v>
      </c>
      <c r="L37" s="86">
        <v>0</v>
      </c>
      <c r="M37" s="83">
        <f t="shared" si="26"/>
        <v>0</v>
      </c>
      <c r="N37" s="87">
        <f t="shared" si="27"/>
        <v>0</v>
      </c>
      <c r="O37" s="88">
        <f t="shared" si="28"/>
        <v>3.3</v>
      </c>
      <c r="P37" s="89">
        <f t="shared" si="29"/>
        <v>159.39000000000001</v>
      </c>
      <c r="Q37" s="158"/>
    </row>
    <row r="38" spans="1:17">
      <c r="A38" s="2">
        <f>IF(C38=0,"",1+MAX(A$9:A37))</f>
        <v>22</v>
      </c>
      <c r="B38" s="101" t="s">
        <v>45</v>
      </c>
      <c r="C38" s="102">
        <f>E35*4</f>
        <v>92</v>
      </c>
      <c r="D38" s="103">
        <v>0.05</v>
      </c>
      <c r="E38" s="104">
        <f t="shared" si="24"/>
        <v>96.600000000000009</v>
      </c>
      <c r="F38" s="105" t="s">
        <v>38</v>
      </c>
      <c r="G38" s="81">
        <v>0.3</v>
      </c>
      <c r="H38" s="82">
        <f t="shared" si="25"/>
        <v>28.98</v>
      </c>
      <c r="I38" s="83">
        <v>1</v>
      </c>
      <c r="J38" s="84" t="s">
        <v>42</v>
      </c>
      <c r="K38" s="85">
        <v>50</v>
      </c>
      <c r="L38" s="86">
        <v>8.0000000000000002E-3</v>
      </c>
      <c r="M38" s="83">
        <f t="shared" si="26"/>
        <v>0.77280000000000004</v>
      </c>
      <c r="N38" s="87">
        <f t="shared" si="27"/>
        <v>38.64</v>
      </c>
      <c r="O38" s="88">
        <f t="shared" si="28"/>
        <v>0.7</v>
      </c>
      <c r="P38" s="89">
        <f t="shared" si="29"/>
        <v>67.62</v>
      </c>
      <c r="Q38" s="158"/>
    </row>
    <row r="39" spans="1:17">
      <c r="A39" s="2" t="str">
        <f>IF(C39=0,"",1+MAX(A$9:A38))</f>
        <v/>
      </c>
      <c r="B39" s="98" t="s">
        <v>62</v>
      </c>
      <c r="C39" s="99"/>
      <c r="D39" s="78"/>
      <c r="E39" s="100">
        <v>179</v>
      </c>
      <c r="F39" s="100">
        <v>13.16</v>
      </c>
      <c r="G39" s="81"/>
      <c r="H39" s="82"/>
      <c r="I39" s="83"/>
      <c r="J39" s="84"/>
      <c r="K39" s="85"/>
      <c r="L39" s="86"/>
      <c r="M39" s="83"/>
      <c r="N39" s="87"/>
      <c r="O39" s="88"/>
      <c r="P39" s="89"/>
      <c r="Q39" s="158"/>
    </row>
    <row r="40" spans="1:17" ht="31.5">
      <c r="A40" s="2">
        <f>IF(C40=0,"",1+MAX(A$9:A39))</f>
        <v>23</v>
      </c>
      <c r="B40" s="101" t="s">
        <v>54</v>
      </c>
      <c r="C40" s="102">
        <f>ROUNDUP(E39/1.33+1,0)</f>
        <v>136</v>
      </c>
      <c r="D40" s="103">
        <v>0.05</v>
      </c>
      <c r="E40" s="104">
        <f t="shared" ref="E40:E42" si="30">C40*(1+D40)</f>
        <v>142.80000000000001</v>
      </c>
      <c r="F40" s="105" t="s">
        <v>43</v>
      </c>
      <c r="G40" s="81">
        <f>1.27*F39</f>
        <v>16.713200000000001</v>
      </c>
      <c r="H40" s="82">
        <f t="shared" ref="H40:H42" si="31">G40*E40</f>
        <v>2386.6449600000001</v>
      </c>
      <c r="I40" s="83">
        <v>1</v>
      </c>
      <c r="J40" s="84" t="s">
        <v>42</v>
      </c>
      <c r="K40" s="85">
        <v>50</v>
      </c>
      <c r="L40" s="86">
        <v>0.23</v>
      </c>
      <c r="M40" s="83">
        <f t="shared" ref="M40:M42" si="32">L40*E40</f>
        <v>32.844000000000001</v>
      </c>
      <c r="N40" s="87">
        <f t="shared" ref="N40:N42" si="33">M40*K40</f>
        <v>1642.2</v>
      </c>
      <c r="O40" s="88">
        <f t="shared" ref="O40:O42" si="34">(H40+N40)/E40</f>
        <v>28.213200000000001</v>
      </c>
      <c r="P40" s="89">
        <f t="shared" ref="P40:P42" si="35">O40*E40</f>
        <v>4028.8449600000004</v>
      </c>
      <c r="Q40" s="158"/>
    </row>
    <row r="41" spans="1:17">
      <c r="A41" s="2">
        <f>IF(C41=0,"",1+MAX(A$9:A40))</f>
        <v>24</v>
      </c>
      <c r="B41" s="101" t="s">
        <v>49</v>
      </c>
      <c r="C41" s="102">
        <f>E39*2</f>
        <v>358</v>
      </c>
      <c r="D41" s="103">
        <v>0.05</v>
      </c>
      <c r="E41" s="104">
        <f t="shared" si="30"/>
        <v>375.90000000000003</v>
      </c>
      <c r="F41" s="105" t="s">
        <v>38</v>
      </c>
      <c r="G41" s="81">
        <v>1.27</v>
      </c>
      <c r="H41" s="82">
        <f t="shared" si="31"/>
        <v>477.39300000000003</v>
      </c>
      <c r="I41" s="83">
        <v>1</v>
      </c>
      <c r="J41" s="84" t="s">
        <v>42</v>
      </c>
      <c r="K41" s="85">
        <v>50</v>
      </c>
      <c r="L41" s="86">
        <v>0</v>
      </c>
      <c r="M41" s="83">
        <f t="shared" si="32"/>
        <v>0</v>
      </c>
      <c r="N41" s="87">
        <f t="shared" si="33"/>
        <v>0</v>
      </c>
      <c r="O41" s="88">
        <f t="shared" si="34"/>
        <v>1.27</v>
      </c>
      <c r="P41" s="89">
        <f t="shared" si="35"/>
        <v>477.39300000000003</v>
      </c>
      <c r="Q41" s="158"/>
    </row>
    <row r="42" spans="1:17">
      <c r="A42" s="2">
        <f>IF(C42=0,"",1+MAX(A$9:A41))</f>
        <v>25</v>
      </c>
      <c r="B42" s="101" t="s">
        <v>45</v>
      </c>
      <c r="C42" s="102">
        <f>E39*4</f>
        <v>716</v>
      </c>
      <c r="D42" s="103">
        <v>0.05</v>
      </c>
      <c r="E42" s="104">
        <f t="shared" si="30"/>
        <v>751.80000000000007</v>
      </c>
      <c r="F42" s="105" t="s">
        <v>38</v>
      </c>
      <c r="G42" s="81">
        <v>0.3</v>
      </c>
      <c r="H42" s="82">
        <f t="shared" si="31"/>
        <v>225.54000000000002</v>
      </c>
      <c r="I42" s="83">
        <v>1</v>
      </c>
      <c r="J42" s="84" t="s">
        <v>42</v>
      </c>
      <c r="K42" s="85">
        <v>50</v>
      </c>
      <c r="L42" s="86">
        <v>8.0000000000000002E-3</v>
      </c>
      <c r="M42" s="83">
        <f t="shared" si="32"/>
        <v>6.0144000000000011</v>
      </c>
      <c r="N42" s="87">
        <f t="shared" si="33"/>
        <v>300.72000000000003</v>
      </c>
      <c r="O42" s="88">
        <f t="shared" si="34"/>
        <v>0.7</v>
      </c>
      <c r="P42" s="89">
        <f t="shared" si="35"/>
        <v>526.26</v>
      </c>
      <c r="Q42" s="158"/>
    </row>
    <row r="43" spans="1:17">
      <c r="A43" s="2" t="str">
        <f>IF(C43=0,"",1+MAX(A$9:A42))</f>
        <v/>
      </c>
      <c r="B43" s="98" t="s">
        <v>63</v>
      </c>
      <c r="C43" s="99"/>
      <c r="D43" s="78"/>
      <c r="E43" s="100">
        <v>123</v>
      </c>
      <c r="F43" s="100">
        <v>13.16</v>
      </c>
      <c r="G43" s="81"/>
      <c r="H43" s="82"/>
      <c r="I43" s="83"/>
      <c r="J43" s="84"/>
      <c r="K43" s="85"/>
      <c r="L43" s="86"/>
      <c r="M43" s="83"/>
      <c r="N43" s="87"/>
      <c r="O43" s="88"/>
      <c r="P43" s="89"/>
      <c r="Q43" s="158"/>
    </row>
    <row r="44" spans="1:17" ht="31.5">
      <c r="A44" s="2">
        <f>IF(C44=0,"",1+MAX(A$9:A43))</f>
        <v>26</v>
      </c>
      <c r="B44" s="101" t="s">
        <v>55</v>
      </c>
      <c r="C44" s="102">
        <f>ROUNDUP(E43/1.33+1,0)</f>
        <v>94</v>
      </c>
      <c r="D44" s="103">
        <v>0.05</v>
      </c>
      <c r="E44" s="104">
        <f t="shared" ref="E44:E46" si="36">C44*(1+D44)</f>
        <v>98.7</v>
      </c>
      <c r="F44" s="105" t="s">
        <v>43</v>
      </c>
      <c r="G44" s="81">
        <f>F43*3.3</f>
        <v>43.427999999999997</v>
      </c>
      <c r="H44" s="82">
        <f t="shared" ref="H44:H46" si="37">G44*E44</f>
        <v>4286.3436000000002</v>
      </c>
      <c r="I44" s="83">
        <v>1</v>
      </c>
      <c r="J44" s="84" t="s">
        <v>42</v>
      </c>
      <c r="K44" s="85">
        <v>50</v>
      </c>
      <c r="L44" s="86">
        <v>0.23</v>
      </c>
      <c r="M44" s="83">
        <f t="shared" ref="M44:M46" si="38">L44*E44</f>
        <v>22.701000000000001</v>
      </c>
      <c r="N44" s="87">
        <f t="shared" ref="N44:N46" si="39">M44*K44</f>
        <v>1135.05</v>
      </c>
      <c r="O44" s="88">
        <f t="shared" ref="O44:O46" si="40">(H44+N44)/E44</f>
        <v>54.928000000000004</v>
      </c>
      <c r="P44" s="89">
        <f t="shared" ref="P44:P46" si="41">O44*E44</f>
        <v>5421.3936000000003</v>
      </c>
      <c r="Q44" s="158"/>
    </row>
    <row r="45" spans="1:17">
      <c r="A45" s="2">
        <f>IF(C45=0,"",1+MAX(A$9:A44))</f>
        <v>27</v>
      </c>
      <c r="B45" s="101" t="s">
        <v>56</v>
      </c>
      <c r="C45" s="102">
        <f>E43*2</f>
        <v>246</v>
      </c>
      <c r="D45" s="103">
        <v>0.05</v>
      </c>
      <c r="E45" s="104">
        <f t="shared" si="36"/>
        <v>258.3</v>
      </c>
      <c r="F45" s="105" t="s">
        <v>38</v>
      </c>
      <c r="G45" s="81">
        <v>3.3</v>
      </c>
      <c r="H45" s="82">
        <f t="shared" si="37"/>
        <v>852.39</v>
      </c>
      <c r="I45" s="83">
        <v>1</v>
      </c>
      <c r="J45" s="84" t="s">
        <v>42</v>
      </c>
      <c r="K45" s="85">
        <v>50</v>
      </c>
      <c r="L45" s="86">
        <v>0</v>
      </c>
      <c r="M45" s="83">
        <f t="shared" si="38"/>
        <v>0</v>
      </c>
      <c r="N45" s="87">
        <f t="shared" si="39"/>
        <v>0</v>
      </c>
      <c r="O45" s="88">
        <f t="shared" si="40"/>
        <v>3.3</v>
      </c>
      <c r="P45" s="89">
        <f t="shared" si="41"/>
        <v>852.39</v>
      </c>
      <c r="Q45" s="158"/>
    </row>
    <row r="46" spans="1:17">
      <c r="A46" s="2">
        <f>IF(C46=0,"",1+MAX(A$9:A45))</f>
        <v>28</v>
      </c>
      <c r="B46" s="101" t="s">
        <v>45</v>
      </c>
      <c r="C46" s="102">
        <f>E43*4</f>
        <v>492</v>
      </c>
      <c r="D46" s="103">
        <v>0.05</v>
      </c>
      <c r="E46" s="104">
        <f t="shared" si="36"/>
        <v>516.6</v>
      </c>
      <c r="F46" s="105" t="s">
        <v>38</v>
      </c>
      <c r="G46" s="81">
        <v>0.3</v>
      </c>
      <c r="H46" s="82">
        <f t="shared" si="37"/>
        <v>154.97999999999999</v>
      </c>
      <c r="I46" s="83">
        <v>1</v>
      </c>
      <c r="J46" s="84" t="s">
        <v>42</v>
      </c>
      <c r="K46" s="85">
        <v>50</v>
      </c>
      <c r="L46" s="86">
        <v>8.0000000000000002E-3</v>
      </c>
      <c r="M46" s="83">
        <f t="shared" si="38"/>
        <v>4.1328000000000005</v>
      </c>
      <c r="N46" s="87">
        <f t="shared" si="39"/>
        <v>206.64000000000001</v>
      </c>
      <c r="O46" s="88">
        <f t="shared" si="40"/>
        <v>0.7</v>
      </c>
      <c r="P46" s="89">
        <f t="shared" si="41"/>
        <v>361.62</v>
      </c>
      <c r="Q46" s="158"/>
    </row>
    <row r="47" spans="1:17">
      <c r="A47" s="2" t="str">
        <f>IF(C47=0,"",1+MAX(A$9:A46))</f>
        <v/>
      </c>
      <c r="B47" s="98" t="s">
        <v>64</v>
      </c>
      <c r="C47" s="99"/>
      <c r="D47" s="78"/>
      <c r="E47" s="100">
        <v>35</v>
      </c>
      <c r="F47" s="100">
        <v>13.16</v>
      </c>
      <c r="G47" s="81"/>
      <c r="H47" s="82"/>
      <c r="I47" s="83"/>
      <c r="J47" s="84"/>
      <c r="K47" s="85"/>
      <c r="L47" s="86"/>
      <c r="M47" s="83"/>
      <c r="N47" s="87"/>
      <c r="O47" s="88"/>
      <c r="P47" s="89"/>
      <c r="Q47" s="158"/>
    </row>
    <row r="48" spans="1:17" ht="31.5">
      <c r="A48" s="2">
        <f>IF(C48=0,"",1+MAX(A$9:A47))</f>
        <v>29</v>
      </c>
      <c r="B48" s="101" t="s">
        <v>75</v>
      </c>
      <c r="C48" s="102">
        <f>ROUNDUP(E47/1.33+1,0)</f>
        <v>28</v>
      </c>
      <c r="D48" s="103">
        <v>0.05</v>
      </c>
      <c r="E48" s="104">
        <f t="shared" ref="E48:E50" si="42">C48*(1+D48)</f>
        <v>29.400000000000002</v>
      </c>
      <c r="F48" s="105" t="s">
        <v>43</v>
      </c>
      <c r="G48" s="81">
        <f>0.92*F47</f>
        <v>12.107200000000001</v>
      </c>
      <c r="H48" s="82">
        <f t="shared" ref="H48:H50" si="43">G48*E48</f>
        <v>355.95168000000007</v>
      </c>
      <c r="I48" s="83">
        <v>1</v>
      </c>
      <c r="J48" s="84" t="s">
        <v>42</v>
      </c>
      <c r="K48" s="85">
        <v>50</v>
      </c>
      <c r="L48" s="86">
        <v>0.23</v>
      </c>
      <c r="M48" s="83">
        <f t="shared" ref="M48:M50" si="44">L48*E48</f>
        <v>6.7620000000000005</v>
      </c>
      <c r="N48" s="87">
        <f t="shared" ref="N48:N50" si="45">M48*K48</f>
        <v>338.1</v>
      </c>
      <c r="O48" s="88">
        <f t="shared" ref="O48:O50" si="46">(H48+N48)/E48</f>
        <v>23.607199999999999</v>
      </c>
      <c r="P48" s="89">
        <f t="shared" ref="P48:P50" si="47">O48*E48</f>
        <v>694.05168000000003</v>
      </c>
      <c r="Q48" s="158"/>
    </row>
    <row r="49" spans="1:17">
      <c r="A49" s="2">
        <f>IF(C49=0,"",1+MAX(A$9:A48))</f>
        <v>30</v>
      </c>
      <c r="B49" s="101" t="s">
        <v>76</v>
      </c>
      <c r="C49" s="102">
        <f>E47*2</f>
        <v>70</v>
      </c>
      <c r="D49" s="103">
        <v>0.05</v>
      </c>
      <c r="E49" s="104">
        <f t="shared" si="42"/>
        <v>73.5</v>
      </c>
      <c r="F49" s="105" t="s">
        <v>38</v>
      </c>
      <c r="G49" s="81">
        <v>0.92</v>
      </c>
      <c r="H49" s="82">
        <f t="shared" si="43"/>
        <v>67.62</v>
      </c>
      <c r="I49" s="83">
        <v>1</v>
      </c>
      <c r="J49" s="84" t="s">
        <v>42</v>
      </c>
      <c r="K49" s="85">
        <v>50</v>
      </c>
      <c r="L49" s="86">
        <v>0</v>
      </c>
      <c r="M49" s="83">
        <f t="shared" si="44"/>
        <v>0</v>
      </c>
      <c r="N49" s="87">
        <f t="shared" si="45"/>
        <v>0</v>
      </c>
      <c r="O49" s="88">
        <f t="shared" si="46"/>
        <v>0.92</v>
      </c>
      <c r="P49" s="89">
        <f t="shared" si="47"/>
        <v>67.62</v>
      </c>
      <c r="Q49" s="158"/>
    </row>
    <row r="50" spans="1:17">
      <c r="A50" s="2">
        <f>IF(C50=0,"",1+MAX(A$9:A49))</f>
        <v>31</v>
      </c>
      <c r="B50" s="101" t="s">
        <v>45</v>
      </c>
      <c r="C50" s="102">
        <f>E47*2</f>
        <v>70</v>
      </c>
      <c r="D50" s="103">
        <v>0.05</v>
      </c>
      <c r="E50" s="104">
        <f t="shared" si="42"/>
        <v>73.5</v>
      </c>
      <c r="F50" s="105" t="s">
        <v>38</v>
      </c>
      <c r="G50" s="81">
        <v>0.3</v>
      </c>
      <c r="H50" s="82">
        <f t="shared" si="43"/>
        <v>22.05</v>
      </c>
      <c r="I50" s="83">
        <v>1</v>
      </c>
      <c r="J50" s="84" t="s">
        <v>42</v>
      </c>
      <c r="K50" s="85">
        <v>50</v>
      </c>
      <c r="L50" s="86">
        <v>8.0000000000000002E-3</v>
      </c>
      <c r="M50" s="83">
        <f t="shared" si="44"/>
        <v>0.58799999999999997</v>
      </c>
      <c r="N50" s="87">
        <f t="shared" si="45"/>
        <v>29.4</v>
      </c>
      <c r="O50" s="88">
        <f t="shared" si="46"/>
        <v>0.70000000000000007</v>
      </c>
      <c r="P50" s="89">
        <f t="shared" si="47"/>
        <v>51.45</v>
      </c>
      <c r="Q50" s="158"/>
    </row>
    <row r="51" spans="1:17">
      <c r="A51" s="2" t="str">
        <f>IF(C51=0,"",1+MAX(A$9:A47))</f>
        <v/>
      </c>
      <c r="B51" s="98" t="s">
        <v>65</v>
      </c>
      <c r="C51" s="99"/>
      <c r="D51" s="78"/>
      <c r="E51" s="100">
        <v>8</v>
      </c>
      <c r="F51" s="100">
        <v>13.16</v>
      </c>
      <c r="G51" s="81"/>
      <c r="H51" s="82"/>
      <c r="I51" s="83"/>
      <c r="J51" s="84"/>
      <c r="K51" s="85"/>
      <c r="L51" s="86"/>
      <c r="M51" s="83"/>
      <c r="N51" s="87"/>
      <c r="O51" s="88"/>
      <c r="P51" s="89"/>
      <c r="Q51" s="158"/>
    </row>
    <row r="52" spans="1:17" ht="31.5">
      <c r="A52" s="2">
        <f>IF(C52=0,"",1+MAX(A$9:A51))</f>
        <v>32</v>
      </c>
      <c r="B52" s="101" t="s">
        <v>75</v>
      </c>
      <c r="C52" s="102">
        <f>ROUNDUP(E51/1.33+1,0)</f>
        <v>8</v>
      </c>
      <c r="D52" s="103">
        <v>0.05</v>
      </c>
      <c r="E52" s="104">
        <f t="shared" ref="E52:E54" si="48">C52*(1+D52)</f>
        <v>8.4</v>
      </c>
      <c r="F52" s="105" t="s">
        <v>43</v>
      </c>
      <c r="G52" s="81">
        <f>0.92*F51</f>
        <v>12.107200000000001</v>
      </c>
      <c r="H52" s="82">
        <f t="shared" ref="H52:H54" si="49">G52*E52</f>
        <v>101.70048000000001</v>
      </c>
      <c r="I52" s="83">
        <v>1</v>
      </c>
      <c r="J52" s="84" t="s">
        <v>42</v>
      </c>
      <c r="K52" s="85">
        <v>50</v>
      </c>
      <c r="L52" s="86">
        <v>0.23</v>
      </c>
      <c r="M52" s="83">
        <f t="shared" ref="M52:M54" si="50">L52*E52</f>
        <v>1.9320000000000002</v>
      </c>
      <c r="N52" s="87">
        <f t="shared" ref="N52:N54" si="51">M52*K52</f>
        <v>96.600000000000009</v>
      </c>
      <c r="O52" s="88">
        <f t="shared" ref="O52:O54" si="52">(H52+N52)/E52</f>
        <v>23.607200000000002</v>
      </c>
      <c r="P52" s="89">
        <f t="shared" ref="P52:P54" si="53">O52*E52</f>
        <v>198.30048000000002</v>
      </c>
      <c r="Q52" s="158"/>
    </row>
    <row r="53" spans="1:17">
      <c r="A53" s="2">
        <f>IF(C53=0,"",1+MAX(A$9:A52))</f>
        <v>33</v>
      </c>
      <c r="B53" s="101" t="s">
        <v>76</v>
      </c>
      <c r="C53" s="102">
        <f>E51*2</f>
        <v>16</v>
      </c>
      <c r="D53" s="103">
        <v>0.05</v>
      </c>
      <c r="E53" s="104">
        <f t="shared" si="48"/>
        <v>16.8</v>
      </c>
      <c r="F53" s="105" t="s">
        <v>38</v>
      </c>
      <c r="G53" s="81">
        <v>0.92</v>
      </c>
      <c r="H53" s="82">
        <f t="shared" si="49"/>
        <v>15.456000000000001</v>
      </c>
      <c r="I53" s="83">
        <v>1</v>
      </c>
      <c r="J53" s="84" t="s">
        <v>42</v>
      </c>
      <c r="K53" s="85">
        <v>50</v>
      </c>
      <c r="L53" s="86">
        <v>0</v>
      </c>
      <c r="M53" s="83">
        <f t="shared" si="50"/>
        <v>0</v>
      </c>
      <c r="N53" s="87">
        <f t="shared" si="51"/>
        <v>0</v>
      </c>
      <c r="O53" s="88">
        <f t="shared" si="52"/>
        <v>0.92</v>
      </c>
      <c r="P53" s="89">
        <f t="shared" si="53"/>
        <v>15.456000000000001</v>
      </c>
      <c r="Q53" s="158"/>
    </row>
    <row r="54" spans="1:17" ht="16.5" thickBot="1">
      <c r="A54" s="2">
        <f>IF(C54=0,"",1+MAX(A$9:A53))</f>
        <v>34</v>
      </c>
      <c r="B54" s="101" t="s">
        <v>45</v>
      </c>
      <c r="C54" s="102">
        <f>E51*2</f>
        <v>16</v>
      </c>
      <c r="D54" s="103">
        <v>0.05</v>
      </c>
      <c r="E54" s="104">
        <f t="shared" si="48"/>
        <v>16.8</v>
      </c>
      <c r="F54" s="105" t="s">
        <v>38</v>
      </c>
      <c r="G54" s="81">
        <v>0.3</v>
      </c>
      <c r="H54" s="82">
        <f t="shared" si="49"/>
        <v>5.04</v>
      </c>
      <c r="I54" s="83">
        <v>1</v>
      </c>
      <c r="J54" s="84" t="s">
        <v>42</v>
      </c>
      <c r="K54" s="85">
        <v>50</v>
      </c>
      <c r="L54" s="86">
        <v>8.0000000000000002E-3</v>
      </c>
      <c r="M54" s="83">
        <f t="shared" si="50"/>
        <v>0.13440000000000002</v>
      </c>
      <c r="N54" s="87">
        <f t="shared" si="51"/>
        <v>6.7200000000000006</v>
      </c>
      <c r="O54" s="88">
        <f t="shared" si="52"/>
        <v>0.70000000000000007</v>
      </c>
      <c r="P54" s="89">
        <f t="shared" si="53"/>
        <v>11.760000000000002</v>
      </c>
      <c r="Q54" s="159"/>
    </row>
    <row r="55" spans="1:17">
      <c r="A55" s="53"/>
      <c r="B55" s="54"/>
      <c r="C55" s="55"/>
      <c r="D55" s="56"/>
      <c r="E55" s="56"/>
      <c r="F55" s="57"/>
      <c r="G55" s="57"/>
      <c r="H55" s="57"/>
      <c r="I55" s="57"/>
      <c r="J55" s="58"/>
      <c r="K55" s="58"/>
      <c r="L55" s="59"/>
      <c r="M55" s="58"/>
      <c r="N55" s="56"/>
      <c r="O55" s="58"/>
      <c r="P55" s="58"/>
      <c r="Q55" s="110"/>
    </row>
    <row r="56" spans="1:17" ht="18.75">
      <c r="A56" s="64" t="s">
        <v>81</v>
      </c>
      <c r="B56" s="111"/>
      <c r="C56" s="112"/>
      <c r="D56" s="113"/>
      <c r="E56" s="113"/>
      <c r="F56" s="114"/>
      <c r="G56" s="114"/>
      <c r="H56" s="114"/>
      <c r="I56" s="115"/>
      <c r="J56" s="116"/>
      <c r="K56" s="115" t="s">
        <v>6</v>
      </c>
      <c r="L56" s="115"/>
      <c r="M56" s="117"/>
      <c r="N56" s="116"/>
      <c r="O56" s="115"/>
      <c r="P56" s="115"/>
      <c r="Q56" s="118"/>
    </row>
    <row r="57" spans="1:17" ht="18.75">
      <c r="A57" s="64" t="s">
        <v>82</v>
      </c>
      <c r="B57" s="119"/>
      <c r="C57" s="120"/>
      <c r="D57" s="113"/>
      <c r="E57" s="113"/>
      <c r="F57" s="114"/>
      <c r="G57" s="114"/>
      <c r="H57" s="114"/>
      <c r="I57" s="121"/>
      <c r="J57" s="116"/>
      <c r="K57" s="122" t="s">
        <v>7</v>
      </c>
      <c r="L57" s="123"/>
      <c r="M57" s="117"/>
      <c r="N57" s="116"/>
      <c r="O57" s="122"/>
      <c r="P57" s="123"/>
      <c r="Q57" s="118"/>
    </row>
    <row r="58" spans="1:17" ht="18">
      <c r="A58" s="65"/>
      <c r="B58" s="111"/>
      <c r="C58" s="112"/>
      <c r="D58" s="113"/>
      <c r="E58" s="113"/>
      <c r="F58" s="114"/>
      <c r="G58" s="114"/>
      <c r="H58" s="114"/>
      <c r="I58" s="121"/>
      <c r="J58" s="116"/>
      <c r="K58" s="122" t="s">
        <v>8</v>
      </c>
      <c r="L58" s="122"/>
      <c r="M58" s="117"/>
      <c r="N58" s="116"/>
      <c r="O58" s="122"/>
      <c r="P58" s="122"/>
      <c r="Q58" s="118"/>
    </row>
    <row r="59" spans="1:17" ht="18.75">
      <c r="A59" s="66" t="s">
        <v>80</v>
      </c>
      <c r="B59" s="124"/>
      <c r="C59" s="125"/>
      <c r="D59" s="113"/>
      <c r="E59" s="113"/>
      <c r="F59" s="114"/>
      <c r="G59" s="114"/>
      <c r="H59" s="114"/>
      <c r="I59" s="117"/>
      <c r="J59" s="116"/>
      <c r="K59" s="122" t="s">
        <v>9</v>
      </c>
      <c r="L59" s="122"/>
      <c r="M59" s="117"/>
      <c r="N59" s="116"/>
      <c r="O59" s="122"/>
      <c r="P59" s="122"/>
      <c r="Q59" s="118"/>
    </row>
    <row r="60" spans="1:17" ht="16.5" thickBot="1">
      <c r="A60" s="67"/>
      <c r="B60" s="68"/>
      <c r="C60" s="69"/>
      <c r="D60" s="70"/>
      <c r="E60" s="70"/>
      <c r="F60" s="71"/>
      <c r="G60" s="71"/>
      <c r="H60" s="71"/>
      <c r="I60" s="71"/>
      <c r="J60" s="72"/>
      <c r="K60" s="73" t="s">
        <v>0</v>
      </c>
      <c r="L60" s="74">
        <f ca="1">TODAY()</f>
        <v>46154</v>
      </c>
      <c r="M60" s="75"/>
      <c r="N60" s="72"/>
      <c r="O60" s="73"/>
      <c r="P60" s="74"/>
      <c r="Q60" s="126"/>
    </row>
    <row r="61" spans="1:17" ht="36.75" thickBot="1">
      <c r="A61" s="60" t="s">
        <v>10</v>
      </c>
      <c r="B61" s="61" t="s">
        <v>1</v>
      </c>
      <c r="C61" s="62" t="s">
        <v>11</v>
      </c>
      <c r="D61" s="62" t="s">
        <v>12</v>
      </c>
      <c r="E61" s="61" t="s">
        <v>13</v>
      </c>
      <c r="F61" s="62" t="s">
        <v>14</v>
      </c>
      <c r="G61" s="62" t="s">
        <v>24</v>
      </c>
      <c r="H61" s="61" t="s">
        <v>2</v>
      </c>
      <c r="I61" s="61" t="s">
        <v>41</v>
      </c>
      <c r="J61" s="61" t="s">
        <v>40</v>
      </c>
      <c r="K61" s="61" t="s">
        <v>34</v>
      </c>
      <c r="L61" s="63" t="s">
        <v>35</v>
      </c>
      <c r="M61" s="61" t="s">
        <v>36</v>
      </c>
      <c r="N61" s="61" t="s">
        <v>3</v>
      </c>
      <c r="O61" s="62" t="s">
        <v>15</v>
      </c>
      <c r="P61" s="62" t="s">
        <v>4</v>
      </c>
      <c r="Q61" s="127" t="s">
        <v>16</v>
      </c>
    </row>
    <row r="62" spans="1:17">
      <c r="A62" s="2" t="str">
        <f>IF(C62=0,"",1+MAX(A$9:A54))</f>
        <v/>
      </c>
      <c r="B62" s="98" t="s">
        <v>66</v>
      </c>
      <c r="C62" s="99"/>
      <c r="D62" s="78"/>
      <c r="E62" s="100">
        <v>259</v>
      </c>
      <c r="F62" s="100">
        <v>13.16</v>
      </c>
      <c r="G62" s="81"/>
      <c r="H62" s="82"/>
      <c r="I62" s="83"/>
      <c r="J62" s="84"/>
      <c r="K62" s="85"/>
      <c r="L62" s="86"/>
      <c r="M62" s="83"/>
      <c r="N62" s="87"/>
      <c r="O62" s="88"/>
      <c r="P62" s="89"/>
      <c r="Q62" s="157"/>
    </row>
    <row r="63" spans="1:17" ht="31.5">
      <c r="A63" s="2">
        <f>IF(C63=0,"",1+MAX(A$9:A62))</f>
        <v>35</v>
      </c>
      <c r="B63" s="101" t="s">
        <v>54</v>
      </c>
      <c r="C63" s="102">
        <f>ROUNDUP(E62/1.33+1,0)</f>
        <v>196</v>
      </c>
      <c r="D63" s="103">
        <v>0.05</v>
      </c>
      <c r="E63" s="104">
        <f t="shared" ref="E63:E65" si="54">C63*(1+D63)</f>
        <v>205.8</v>
      </c>
      <c r="F63" s="105" t="s">
        <v>43</v>
      </c>
      <c r="G63" s="81">
        <f>1.27*F62</f>
        <v>16.713200000000001</v>
      </c>
      <c r="H63" s="82">
        <f t="shared" ref="H63:H65" si="55">G63*E63</f>
        <v>3439.5765600000004</v>
      </c>
      <c r="I63" s="83">
        <v>1</v>
      </c>
      <c r="J63" s="84" t="s">
        <v>42</v>
      </c>
      <c r="K63" s="85">
        <v>50</v>
      </c>
      <c r="L63" s="86">
        <v>0.23</v>
      </c>
      <c r="M63" s="83">
        <f t="shared" ref="M63:M65" si="56">L63*E63</f>
        <v>47.334000000000003</v>
      </c>
      <c r="N63" s="87">
        <f t="shared" ref="N63:N65" si="57">M63*K63</f>
        <v>2366.7000000000003</v>
      </c>
      <c r="O63" s="88">
        <f t="shared" ref="O63:O65" si="58">(H63+N63)/E63</f>
        <v>28.213200000000001</v>
      </c>
      <c r="P63" s="89">
        <f t="shared" ref="P63:P65" si="59">O63*E63</f>
        <v>5806.2765600000002</v>
      </c>
      <c r="Q63" s="158"/>
    </row>
    <row r="64" spans="1:17">
      <c r="A64" s="2">
        <f>IF(C64=0,"",1+MAX(A$9:A63))</f>
        <v>36</v>
      </c>
      <c r="B64" s="101" t="s">
        <v>49</v>
      </c>
      <c r="C64" s="102">
        <f>E62*2</f>
        <v>518</v>
      </c>
      <c r="D64" s="103">
        <v>0.05</v>
      </c>
      <c r="E64" s="104">
        <f t="shared" si="54"/>
        <v>543.9</v>
      </c>
      <c r="F64" s="105" t="s">
        <v>38</v>
      </c>
      <c r="G64" s="81">
        <v>1.27</v>
      </c>
      <c r="H64" s="82">
        <f t="shared" si="55"/>
        <v>690.75299999999993</v>
      </c>
      <c r="I64" s="83">
        <v>1</v>
      </c>
      <c r="J64" s="84" t="s">
        <v>42</v>
      </c>
      <c r="K64" s="85">
        <v>50</v>
      </c>
      <c r="L64" s="86">
        <v>0</v>
      </c>
      <c r="M64" s="83">
        <f t="shared" si="56"/>
        <v>0</v>
      </c>
      <c r="N64" s="87">
        <f t="shared" si="57"/>
        <v>0</v>
      </c>
      <c r="O64" s="88">
        <f t="shared" si="58"/>
        <v>1.27</v>
      </c>
      <c r="P64" s="89">
        <f t="shared" si="59"/>
        <v>690.75299999999993</v>
      </c>
      <c r="Q64" s="158"/>
    </row>
    <row r="65" spans="1:17">
      <c r="A65" s="2">
        <f>IF(C65=0,"",1+MAX(A$9:A64))</f>
        <v>37</v>
      </c>
      <c r="B65" s="101" t="s">
        <v>45</v>
      </c>
      <c r="C65" s="102">
        <f>E62*2</f>
        <v>518</v>
      </c>
      <c r="D65" s="103">
        <v>0.05</v>
      </c>
      <c r="E65" s="104">
        <f t="shared" si="54"/>
        <v>543.9</v>
      </c>
      <c r="F65" s="105" t="s">
        <v>38</v>
      </c>
      <c r="G65" s="81">
        <v>0.3</v>
      </c>
      <c r="H65" s="82">
        <f t="shared" si="55"/>
        <v>163.16999999999999</v>
      </c>
      <c r="I65" s="83">
        <v>1</v>
      </c>
      <c r="J65" s="84" t="s">
        <v>42</v>
      </c>
      <c r="K65" s="85">
        <v>50</v>
      </c>
      <c r="L65" s="86">
        <v>8.0000000000000002E-3</v>
      </c>
      <c r="M65" s="83">
        <f t="shared" si="56"/>
        <v>4.3511999999999995</v>
      </c>
      <c r="N65" s="87">
        <f t="shared" si="57"/>
        <v>217.55999999999997</v>
      </c>
      <c r="O65" s="88">
        <f t="shared" si="58"/>
        <v>0.7</v>
      </c>
      <c r="P65" s="89">
        <f t="shared" si="59"/>
        <v>380.72999999999996</v>
      </c>
      <c r="Q65" s="158"/>
    </row>
    <row r="66" spans="1:17">
      <c r="A66" s="2" t="str">
        <f>IF(C66=0,"",1+MAX(A$9:A65))</f>
        <v/>
      </c>
      <c r="B66" s="98" t="s">
        <v>67</v>
      </c>
      <c r="C66" s="99"/>
      <c r="D66" s="78"/>
      <c r="E66" s="100">
        <v>12</v>
      </c>
      <c r="F66" s="100">
        <v>13.16</v>
      </c>
      <c r="G66" s="81"/>
      <c r="H66" s="82"/>
      <c r="I66" s="83"/>
      <c r="J66" s="84"/>
      <c r="K66" s="85"/>
      <c r="L66" s="86"/>
      <c r="M66" s="83"/>
      <c r="N66" s="87"/>
      <c r="O66" s="88"/>
      <c r="P66" s="89"/>
      <c r="Q66" s="158"/>
    </row>
    <row r="67" spans="1:17" ht="31.5">
      <c r="A67" s="2">
        <f>IF(C67=0,"",1+MAX(A$9:A66))</f>
        <v>38</v>
      </c>
      <c r="B67" s="101" t="s">
        <v>54</v>
      </c>
      <c r="C67" s="102">
        <f>ROUNDUP(E66/1.33+1,0)</f>
        <v>11</v>
      </c>
      <c r="D67" s="103">
        <v>0.05</v>
      </c>
      <c r="E67" s="104">
        <f t="shared" ref="E67:E69" si="60">C67*(1+D67)</f>
        <v>11.55</v>
      </c>
      <c r="F67" s="105" t="s">
        <v>43</v>
      </c>
      <c r="G67" s="81">
        <f>1.27*F66</f>
        <v>16.713200000000001</v>
      </c>
      <c r="H67" s="82">
        <f t="shared" ref="H67:H69" si="61">G67*E67</f>
        <v>193.03746000000001</v>
      </c>
      <c r="I67" s="83">
        <v>1</v>
      </c>
      <c r="J67" s="84" t="s">
        <v>42</v>
      </c>
      <c r="K67" s="85">
        <v>50</v>
      </c>
      <c r="L67" s="86">
        <v>0.23</v>
      </c>
      <c r="M67" s="83">
        <f t="shared" ref="M67:M69" si="62">L67*E67</f>
        <v>2.6565000000000003</v>
      </c>
      <c r="N67" s="87">
        <f t="shared" ref="N67:N69" si="63">M67*K67</f>
        <v>132.82500000000002</v>
      </c>
      <c r="O67" s="88">
        <f t="shared" ref="O67:O69" si="64">(H67+N67)/E67</f>
        <v>28.213200000000004</v>
      </c>
      <c r="P67" s="89">
        <f t="shared" ref="P67:P69" si="65">O67*E67</f>
        <v>325.86246000000006</v>
      </c>
      <c r="Q67" s="158"/>
    </row>
    <row r="68" spans="1:17">
      <c r="A68" s="2">
        <f>IF(C68=0,"",1+MAX(A$9:A67))</f>
        <v>39</v>
      </c>
      <c r="B68" s="101" t="s">
        <v>49</v>
      </c>
      <c r="C68" s="102">
        <f>E66*2</f>
        <v>24</v>
      </c>
      <c r="D68" s="103">
        <v>0.05</v>
      </c>
      <c r="E68" s="104">
        <f t="shared" si="60"/>
        <v>25.200000000000003</v>
      </c>
      <c r="F68" s="105" t="s">
        <v>38</v>
      </c>
      <c r="G68" s="81">
        <v>1.27</v>
      </c>
      <c r="H68" s="82">
        <f t="shared" si="61"/>
        <v>32.004000000000005</v>
      </c>
      <c r="I68" s="83">
        <v>1</v>
      </c>
      <c r="J68" s="84" t="s">
        <v>42</v>
      </c>
      <c r="K68" s="85">
        <v>50</v>
      </c>
      <c r="L68" s="86">
        <v>0</v>
      </c>
      <c r="M68" s="83">
        <f t="shared" si="62"/>
        <v>0</v>
      </c>
      <c r="N68" s="87">
        <f t="shared" si="63"/>
        <v>0</v>
      </c>
      <c r="O68" s="88">
        <f t="shared" si="64"/>
        <v>1.27</v>
      </c>
      <c r="P68" s="89">
        <f t="shared" si="65"/>
        <v>32.004000000000005</v>
      </c>
      <c r="Q68" s="158"/>
    </row>
    <row r="69" spans="1:17">
      <c r="A69" s="2">
        <f>IF(C69=0,"",1+MAX(A$9:A68))</f>
        <v>40</v>
      </c>
      <c r="B69" s="101" t="s">
        <v>45</v>
      </c>
      <c r="C69" s="102">
        <f>E66*2</f>
        <v>24</v>
      </c>
      <c r="D69" s="103">
        <v>0.05</v>
      </c>
      <c r="E69" s="104">
        <f t="shared" si="60"/>
        <v>25.200000000000003</v>
      </c>
      <c r="F69" s="105" t="s">
        <v>38</v>
      </c>
      <c r="G69" s="81">
        <v>0.3</v>
      </c>
      <c r="H69" s="82">
        <f t="shared" si="61"/>
        <v>7.5600000000000005</v>
      </c>
      <c r="I69" s="83">
        <v>1</v>
      </c>
      <c r="J69" s="84" t="s">
        <v>42</v>
      </c>
      <c r="K69" s="85">
        <v>50</v>
      </c>
      <c r="L69" s="86">
        <v>8.0000000000000002E-3</v>
      </c>
      <c r="M69" s="83">
        <f t="shared" si="62"/>
        <v>0.20160000000000003</v>
      </c>
      <c r="N69" s="87">
        <f t="shared" si="63"/>
        <v>10.080000000000002</v>
      </c>
      <c r="O69" s="88">
        <f t="shared" si="64"/>
        <v>0.7</v>
      </c>
      <c r="P69" s="89">
        <f t="shared" si="65"/>
        <v>17.64</v>
      </c>
      <c r="Q69" s="158"/>
    </row>
    <row r="70" spans="1:17">
      <c r="A70" s="2" t="str">
        <f>IF(C70=0,"",1+MAX(A$9:A69))</f>
        <v/>
      </c>
      <c r="B70" s="98" t="s">
        <v>68</v>
      </c>
      <c r="C70" s="99"/>
      <c r="D70" s="78"/>
      <c r="E70" s="100">
        <v>14</v>
      </c>
      <c r="F70" s="100">
        <v>13.16</v>
      </c>
      <c r="G70" s="81"/>
      <c r="H70" s="82"/>
      <c r="I70" s="83"/>
      <c r="J70" s="84"/>
      <c r="K70" s="85"/>
      <c r="L70" s="86"/>
      <c r="M70" s="83"/>
      <c r="N70" s="87"/>
      <c r="O70" s="88"/>
      <c r="P70" s="89"/>
      <c r="Q70" s="158"/>
    </row>
    <row r="71" spans="1:17" ht="31.5">
      <c r="A71" s="2">
        <f>IF(C71=0,"",1+MAX(A$9:A70))</f>
        <v>41</v>
      </c>
      <c r="B71" s="101" t="s">
        <v>55</v>
      </c>
      <c r="C71" s="102">
        <f>ROUNDUP(E70/1.33+1,0)</f>
        <v>12</v>
      </c>
      <c r="D71" s="103">
        <v>0.05</v>
      </c>
      <c r="E71" s="104">
        <f t="shared" ref="E71:E73" si="66">C71*(1+D71)</f>
        <v>12.600000000000001</v>
      </c>
      <c r="F71" s="105" t="s">
        <v>43</v>
      </c>
      <c r="G71" s="81">
        <f>F70*3.3</f>
        <v>43.427999999999997</v>
      </c>
      <c r="H71" s="82">
        <f t="shared" ref="H71:H73" si="67">G71*E71</f>
        <v>547.19280000000003</v>
      </c>
      <c r="I71" s="83">
        <v>1</v>
      </c>
      <c r="J71" s="84" t="s">
        <v>42</v>
      </c>
      <c r="K71" s="85">
        <v>50</v>
      </c>
      <c r="L71" s="86">
        <v>0.23</v>
      </c>
      <c r="M71" s="83">
        <f t="shared" ref="M71:M73" si="68">L71*E71</f>
        <v>2.8980000000000006</v>
      </c>
      <c r="N71" s="87">
        <f t="shared" ref="N71:N73" si="69">M71*K71</f>
        <v>144.90000000000003</v>
      </c>
      <c r="O71" s="88">
        <f t="shared" ref="O71:O73" si="70">(H71+N71)/E71</f>
        <v>54.928000000000004</v>
      </c>
      <c r="P71" s="89">
        <f t="shared" ref="P71:P73" si="71">O71*E71</f>
        <v>692.09280000000012</v>
      </c>
      <c r="Q71" s="158"/>
    </row>
    <row r="72" spans="1:17">
      <c r="A72" s="2">
        <f>IF(C72=0,"",1+MAX(A$9:A71))</f>
        <v>42</v>
      </c>
      <c r="B72" s="101" t="s">
        <v>56</v>
      </c>
      <c r="C72" s="102">
        <f>E70*2</f>
        <v>28</v>
      </c>
      <c r="D72" s="103">
        <v>0.05</v>
      </c>
      <c r="E72" s="104">
        <f t="shared" si="66"/>
        <v>29.400000000000002</v>
      </c>
      <c r="F72" s="105" t="s">
        <v>38</v>
      </c>
      <c r="G72" s="81">
        <v>3.3</v>
      </c>
      <c r="H72" s="82">
        <f t="shared" si="67"/>
        <v>97.02</v>
      </c>
      <c r="I72" s="83">
        <v>1</v>
      </c>
      <c r="J72" s="84" t="s">
        <v>42</v>
      </c>
      <c r="K72" s="85">
        <v>50</v>
      </c>
      <c r="L72" s="86">
        <v>0</v>
      </c>
      <c r="M72" s="83">
        <f t="shared" si="68"/>
        <v>0</v>
      </c>
      <c r="N72" s="87">
        <f t="shared" si="69"/>
        <v>0</v>
      </c>
      <c r="O72" s="88">
        <f t="shared" si="70"/>
        <v>3.3</v>
      </c>
      <c r="P72" s="89">
        <f t="shared" si="71"/>
        <v>97.02</v>
      </c>
      <c r="Q72" s="158"/>
    </row>
    <row r="73" spans="1:17">
      <c r="A73" s="2">
        <f>IF(C73=0,"",1+MAX(A$9:A72))</f>
        <v>43</v>
      </c>
      <c r="B73" s="101" t="s">
        <v>45</v>
      </c>
      <c r="C73" s="102">
        <f>E70*2</f>
        <v>28</v>
      </c>
      <c r="D73" s="103">
        <v>0.05</v>
      </c>
      <c r="E73" s="104">
        <f t="shared" si="66"/>
        <v>29.400000000000002</v>
      </c>
      <c r="F73" s="105" t="s">
        <v>38</v>
      </c>
      <c r="G73" s="81">
        <v>0.3</v>
      </c>
      <c r="H73" s="82">
        <f t="shared" si="67"/>
        <v>8.82</v>
      </c>
      <c r="I73" s="83">
        <v>1</v>
      </c>
      <c r="J73" s="84" t="s">
        <v>42</v>
      </c>
      <c r="K73" s="85">
        <v>50</v>
      </c>
      <c r="L73" s="86">
        <v>8.0000000000000002E-3</v>
      </c>
      <c r="M73" s="83">
        <f t="shared" si="68"/>
        <v>0.23520000000000002</v>
      </c>
      <c r="N73" s="87">
        <f t="shared" si="69"/>
        <v>11.760000000000002</v>
      </c>
      <c r="O73" s="88">
        <f t="shared" si="70"/>
        <v>0.70000000000000007</v>
      </c>
      <c r="P73" s="89">
        <f t="shared" si="71"/>
        <v>20.580000000000002</v>
      </c>
      <c r="Q73" s="158"/>
    </row>
    <row r="74" spans="1:17">
      <c r="A74" s="2" t="str">
        <f>IF(C74=0,"",1+MAX(A$9:A73))</f>
        <v/>
      </c>
      <c r="B74" s="98" t="s">
        <v>69</v>
      </c>
      <c r="C74" s="99"/>
      <c r="D74" s="78"/>
      <c r="E74" s="100">
        <v>15</v>
      </c>
      <c r="F74" s="100">
        <v>13.16</v>
      </c>
      <c r="G74" s="81"/>
      <c r="H74" s="82"/>
      <c r="I74" s="83"/>
      <c r="J74" s="84"/>
      <c r="K74" s="85"/>
      <c r="L74" s="86"/>
      <c r="M74" s="83"/>
      <c r="N74" s="87"/>
      <c r="O74" s="88"/>
      <c r="P74" s="89"/>
      <c r="Q74" s="158"/>
    </row>
    <row r="75" spans="1:17" ht="31.5">
      <c r="A75" s="2">
        <f>IF(C75=0,"",1+MAX(A$9:A74))</f>
        <v>44</v>
      </c>
      <c r="B75" s="101" t="s">
        <v>77</v>
      </c>
      <c r="C75" s="102">
        <f>ROUNDUP(E74/1.33+1,0)</f>
        <v>13</v>
      </c>
      <c r="D75" s="103">
        <v>0.05</v>
      </c>
      <c r="E75" s="104">
        <f t="shared" ref="E75:E77" si="72">C75*(1+D75)</f>
        <v>13.65</v>
      </c>
      <c r="F75" s="105" t="s">
        <v>43</v>
      </c>
      <c r="G75" s="81">
        <f>0.85*F74</f>
        <v>11.186</v>
      </c>
      <c r="H75" s="82">
        <f t="shared" ref="H75:H77" si="73">G75*E75</f>
        <v>152.68889999999999</v>
      </c>
      <c r="I75" s="83">
        <v>1</v>
      </c>
      <c r="J75" s="84" t="s">
        <v>42</v>
      </c>
      <c r="K75" s="85">
        <v>50</v>
      </c>
      <c r="L75" s="86">
        <v>0.23</v>
      </c>
      <c r="M75" s="83">
        <f t="shared" ref="M75:M77" si="74">L75*E75</f>
        <v>3.1395000000000004</v>
      </c>
      <c r="N75" s="87">
        <f t="shared" ref="N75:N77" si="75">M75*K75</f>
        <v>156.97500000000002</v>
      </c>
      <c r="O75" s="88">
        <f t="shared" ref="O75:O77" si="76">(H75+N75)/E75</f>
        <v>22.686</v>
      </c>
      <c r="P75" s="89">
        <f t="shared" ref="P75:P77" si="77">O75*E75</f>
        <v>309.66390000000001</v>
      </c>
      <c r="Q75" s="158"/>
    </row>
    <row r="76" spans="1:17">
      <c r="A76" s="2">
        <f>IF(C76=0,"",1+MAX(A$9:A75))</f>
        <v>45</v>
      </c>
      <c r="B76" s="101" t="s">
        <v>78</v>
      </c>
      <c r="C76" s="102">
        <f>E74*2</f>
        <v>30</v>
      </c>
      <c r="D76" s="103">
        <v>0.05</v>
      </c>
      <c r="E76" s="104">
        <f t="shared" si="72"/>
        <v>31.5</v>
      </c>
      <c r="F76" s="105" t="s">
        <v>38</v>
      </c>
      <c r="G76" s="81">
        <v>0.85</v>
      </c>
      <c r="H76" s="82">
        <f t="shared" si="73"/>
        <v>26.774999999999999</v>
      </c>
      <c r="I76" s="83">
        <v>1</v>
      </c>
      <c r="J76" s="84" t="s">
        <v>42</v>
      </c>
      <c r="K76" s="85">
        <v>50</v>
      </c>
      <c r="L76" s="86">
        <v>0</v>
      </c>
      <c r="M76" s="83">
        <f t="shared" si="74"/>
        <v>0</v>
      </c>
      <c r="N76" s="87">
        <f t="shared" si="75"/>
        <v>0</v>
      </c>
      <c r="O76" s="88">
        <f t="shared" si="76"/>
        <v>0.85</v>
      </c>
      <c r="P76" s="89">
        <f t="shared" si="77"/>
        <v>26.774999999999999</v>
      </c>
      <c r="Q76" s="158"/>
    </row>
    <row r="77" spans="1:17">
      <c r="A77" s="2">
        <f>IF(C77=0,"",1+MAX(A$9:A76))</f>
        <v>46</v>
      </c>
      <c r="B77" s="101" t="s">
        <v>45</v>
      </c>
      <c r="C77" s="102">
        <f>E74*2</f>
        <v>30</v>
      </c>
      <c r="D77" s="103">
        <v>0.05</v>
      </c>
      <c r="E77" s="104">
        <f t="shared" si="72"/>
        <v>31.5</v>
      </c>
      <c r="F77" s="105" t="s">
        <v>38</v>
      </c>
      <c r="G77" s="81">
        <v>0.3</v>
      </c>
      <c r="H77" s="82">
        <f t="shared" si="73"/>
        <v>9.4499999999999993</v>
      </c>
      <c r="I77" s="83">
        <v>1</v>
      </c>
      <c r="J77" s="84" t="s">
        <v>42</v>
      </c>
      <c r="K77" s="85">
        <v>50</v>
      </c>
      <c r="L77" s="86">
        <v>8.0000000000000002E-3</v>
      </c>
      <c r="M77" s="83">
        <f t="shared" si="74"/>
        <v>0.252</v>
      </c>
      <c r="N77" s="87">
        <f t="shared" si="75"/>
        <v>12.6</v>
      </c>
      <c r="O77" s="88">
        <f t="shared" si="76"/>
        <v>0.7</v>
      </c>
      <c r="P77" s="89">
        <f t="shared" si="77"/>
        <v>22.049999999999997</v>
      </c>
      <c r="Q77" s="158"/>
    </row>
    <row r="78" spans="1:17">
      <c r="A78" s="2" t="str">
        <f>IF(C78=0,"",1+MAX(A$9:A77))</f>
        <v/>
      </c>
      <c r="B78" s="98" t="s">
        <v>70</v>
      </c>
      <c r="C78" s="99"/>
      <c r="D78" s="78"/>
      <c r="E78" s="100">
        <v>8</v>
      </c>
      <c r="F78" s="100">
        <v>13.16</v>
      </c>
      <c r="G78" s="81"/>
      <c r="H78" s="82"/>
      <c r="I78" s="83"/>
      <c r="J78" s="84"/>
      <c r="K78" s="85"/>
      <c r="L78" s="86"/>
      <c r="M78" s="83"/>
      <c r="N78" s="87"/>
      <c r="O78" s="88"/>
      <c r="P78" s="89"/>
      <c r="Q78" s="158"/>
    </row>
    <row r="79" spans="1:17" ht="31.5">
      <c r="A79" s="2">
        <f>IF(C79=0,"",1+MAX(A$9:A78))</f>
        <v>47</v>
      </c>
      <c r="B79" s="101" t="s">
        <v>77</v>
      </c>
      <c r="C79" s="102">
        <f>ROUNDUP(E78/1.33+1,0)</f>
        <v>8</v>
      </c>
      <c r="D79" s="103">
        <v>0.05</v>
      </c>
      <c r="E79" s="104">
        <f t="shared" ref="E79:E80" si="78">C79*(1+D79)</f>
        <v>8.4</v>
      </c>
      <c r="F79" s="105" t="s">
        <v>43</v>
      </c>
      <c r="G79" s="81">
        <f>0.85*F78</f>
        <v>11.186</v>
      </c>
      <c r="H79" s="82">
        <f t="shared" ref="H79:H80" si="79">G79*E79</f>
        <v>93.962400000000002</v>
      </c>
      <c r="I79" s="83">
        <v>1</v>
      </c>
      <c r="J79" s="84" t="s">
        <v>42</v>
      </c>
      <c r="K79" s="85">
        <v>50</v>
      </c>
      <c r="L79" s="86">
        <v>0.23</v>
      </c>
      <c r="M79" s="83">
        <f t="shared" ref="M79:M80" si="80">L79*E79</f>
        <v>1.9320000000000002</v>
      </c>
      <c r="N79" s="87">
        <f t="shared" ref="N79:N80" si="81">M79*K79</f>
        <v>96.600000000000009</v>
      </c>
      <c r="O79" s="88">
        <f t="shared" ref="O79:O80" si="82">(H79+N79)/E79</f>
        <v>22.686000000000003</v>
      </c>
      <c r="P79" s="89">
        <f t="shared" ref="P79:P80" si="83">O79*E79</f>
        <v>190.56240000000003</v>
      </c>
      <c r="Q79" s="158"/>
    </row>
    <row r="80" spans="1:17">
      <c r="A80" s="2">
        <f>IF(C80=0,"",1+MAX(A$9:A79))</f>
        <v>48</v>
      </c>
      <c r="B80" s="101" t="s">
        <v>78</v>
      </c>
      <c r="C80" s="102">
        <f>E78*2</f>
        <v>16</v>
      </c>
      <c r="D80" s="103">
        <v>0.05</v>
      </c>
      <c r="E80" s="104">
        <f t="shared" si="78"/>
        <v>16.8</v>
      </c>
      <c r="F80" s="105" t="s">
        <v>38</v>
      </c>
      <c r="G80" s="81">
        <v>0.85</v>
      </c>
      <c r="H80" s="82">
        <f t="shared" si="79"/>
        <v>14.28</v>
      </c>
      <c r="I80" s="83">
        <v>1</v>
      </c>
      <c r="J80" s="84" t="s">
        <v>42</v>
      </c>
      <c r="K80" s="85">
        <v>50</v>
      </c>
      <c r="L80" s="86">
        <v>0</v>
      </c>
      <c r="M80" s="83">
        <f t="shared" si="80"/>
        <v>0</v>
      </c>
      <c r="N80" s="87">
        <f t="shared" si="81"/>
        <v>0</v>
      </c>
      <c r="O80" s="88">
        <f t="shared" si="82"/>
        <v>0.85</v>
      </c>
      <c r="P80" s="89">
        <f t="shared" si="83"/>
        <v>14.28</v>
      </c>
      <c r="Q80" s="158"/>
    </row>
    <row r="81" spans="1:17">
      <c r="A81" s="2" t="str">
        <f>IF(C81=0,"",1+MAX(A$9:A80))</f>
        <v/>
      </c>
      <c r="B81" s="98" t="s">
        <v>71</v>
      </c>
      <c r="C81" s="99"/>
      <c r="D81" s="78"/>
      <c r="E81" s="100">
        <v>132</v>
      </c>
      <c r="F81" s="100">
        <v>13.16</v>
      </c>
      <c r="G81" s="81"/>
      <c r="H81" s="82"/>
      <c r="I81" s="83"/>
      <c r="J81" s="84"/>
      <c r="K81" s="85"/>
      <c r="L81" s="86"/>
      <c r="M81" s="83"/>
      <c r="N81" s="87"/>
      <c r="O81" s="88"/>
      <c r="P81" s="89"/>
      <c r="Q81" s="158"/>
    </row>
    <row r="82" spans="1:17" ht="31.5">
      <c r="A82" s="2">
        <f>IF(C82=0,"",1+MAX(A$9:A81))</f>
        <v>49</v>
      </c>
      <c r="B82" s="101" t="s">
        <v>54</v>
      </c>
      <c r="C82" s="102">
        <f>ROUNDUP(E81/1.33+1,0)</f>
        <v>101</v>
      </c>
      <c r="D82" s="103">
        <v>0.05</v>
      </c>
      <c r="E82" s="104">
        <f t="shared" ref="E82:E83" si="84">C82*(1+D82)</f>
        <v>106.05000000000001</v>
      </c>
      <c r="F82" s="105" t="s">
        <v>43</v>
      </c>
      <c r="G82" s="81">
        <f>F81*1.27</f>
        <v>16.713200000000001</v>
      </c>
      <c r="H82" s="82">
        <f t="shared" ref="H82:H83" si="85">G82*E82</f>
        <v>1772.4348600000003</v>
      </c>
      <c r="I82" s="83">
        <v>1</v>
      </c>
      <c r="J82" s="84" t="s">
        <v>42</v>
      </c>
      <c r="K82" s="85">
        <v>50</v>
      </c>
      <c r="L82" s="86">
        <v>0.23</v>
      </c>
      <c r="M82" s="83">
        <f t="shared" ref="M82:M83" si="86">L82*E82</f>
        <v>24.391500000000004</v>
      </c>
      <c r="N82" s="87">
        <f t="shared" ref="N82:N83" si="87">M82*K82</f>
        <v>1219.5750000000003</v>
      </c>
      <c r="O82" s="88">
        <f t="shared" ref="O82:O83" si="88">(H82+N82)/E82</f>
        <v>28.213200000000004</v>
      </c>
      <c r="P82" s="89">
        <f t="shared" ref="P82:P83" si="89">O82*E82</f>
        <v>2992.0098600000006</v>
      </c>
      <c r="Q82" s="158"/>
    </row>
    <row r="83" spans="1:17">
      <c r="A83" s="2">
        <f>IF(C83=0,"",1+MAX(A$9:A82))</f>
        <v>50</v>
      </c>
      <c r="B83" s="101" t="s">
        <v>49</v>
      </c>
      <c r="C83" s="102">
        <f>E81*2</f>
        <v>264</v>
      </c>
      <c r="D83" s="103">
        <v>0.05</v>
      </c>
      <c r="E83" s="104">
        <f t="shared" si="84"/>
        <v>277.2</v>
      </c>
      <c r="F83" s="105" t="s">
        <v>38</v>
      </c>
      <c r="G83" s="81">
        <v>1.27</v>
      </c>
      <c r="H83" s="82">
        <f t="shared" si="85"/>
        <v>352.04399999999998</v>
      </c>
      <c r="I83" s="83">
        <v>1</v>
      </c>
      <c r="J83" s="84" t="s">
        <v>42</v>
      </c>
      <c r="K83" s="85">
        <v>50</v>
      </c>
      <c r="L83" s="86">
        <v>0</v>
      </c>
      <c r="M83" s="83">
        <f t="shared" si="86"/>
        <v>0</v>
      </c>
      <c r="N83" s="87">
        <f t="shared" si="87"/>
        <v>0</v>
      </c>
      <c r="O83" s="88">
        <f t="shared" si="88"/>
        <v>1.27</v>
      </c>
      <c r="P83" s="89">
        <f t="shared" si="89"/>
        <v>352.04399999999998</v>
      </c>
      <c r="Q83" s="158"/>
    </row>
    <row r="84" spans="1:17">
      <c r="A84" s="2" t="str">
        <f>IF(C84=0,"",1+MAX(A$9:A83))</f>
        <v/>
      </c>
      <c r="B84" s="98" t="s">
        <v>72</v>
      </c>
      <c r="C84" s="99"/>
      <c r="D84" s="78"/>
      <c r="E84" s="100">
        <v>226</v>
      </c>
      <c r="F84" s="100">
        <v>13.16</v>
      </c>
      <c r="G84" s="81"/>
      <c r="H84" s="82"/>
      <c r="I84" s="83"/>
      <c r="J84" s="84"/>
      <c r="K84" s="85"/>
      <c r="L84" s="86"/>
      <c r="M84" s="83"/>
      <c r="N84" s="87"/>
      <c r="O84" s="88"/>
      <c r="P84" s="89"/>
      <c r="Q84" s="158"/>
    </row>
    <row r="85" spans="1:17" ht="31.5">
      <c r="A85" s="2">
        <f>IF(C85=0,"",1+MAX(A$9:A84))</f>
        <v>51</v>
      </c>
      <c r="B85" s="101" t="s">
        <v>55</v>
      </c>
      <c r="C85" s="102">
        <f>ROUNDUP(E84/1.33+1,0)</f>
        <v>171</v>
      </c>
      <c r="D85" s="103">
        <v>0.05</v>
      </c>
      <c r="E85" s="104">
        <f t="shared" ref="E85:E87" si="90">C85*(1+D85)</f>
        <v>179.55</v>
      </c>
      <c r="F85" s="105" t="s">
        <v>43</v>
      </c>
      <c r="G85" s="81">
        <f>F84*3.3</f>
        <v>43.427999999999997</v>
      </c>
      <c r="H85" s="82">
        <f t="shared" ref="H85:H87" si="91">G85*E85</f>
        <v>7797.4974000000002</v>
      </c>
      <c r="I85" s="83">
        <v>1</v>
      </c>
      <c r="J85" s="84" t="s">
        <v>42</v>
      </c>
      <c r="K85" s="85">
        <v>50</v>
      </c>
      <c r="L85" s="86">
        <v>0.23</v>
      </c>
      <c r="M85" s="83">
        <f t="shared" ref="M85:M87" si="92">L85*E85</f>
        <v>41.296500000000002</v>
      </c>
      <c r="N85" s="87">
        <f t="shared" ref="N85:N87" si="93">M85*K85</f>
        <v>2064.8250000000003</v>
      </c>
      <c r="O85" s="88">
        <f t="shared" ref="O85:O87" si="94">(H85+N85)/E85</f>
        <v>54.928000000000004</v>
      </c>
      <c r="P85" s="89">
        <f t="shared" ref="P85:P87" si="95">O85*E85</f>
        <v>9862.3224000000009</v>
      </c>
      <c r="Q85" s="158"/>
    </row>
    <row r="86" spans="1:17">
      <c r="A86" s="2">
        <f>IF(C86=0,"",1+MAX(A$9:A85))</f>
        <v>52</v>
      </c>
      <c r="B86" s="101" t="s">
        <v>56</v>
      </c>
      <c r="C86" s="102">
        <f>E84*2</f>
        <v>452</v>
      </c>
      <c r="D86" s="103">
        <v>0.05</v>
      </c>
      <c r="E86" s="104">
        <f t="shared" si="90"/>
        <v>474.6</v>
      </c>
      <c r="F86" s="105" t="s">
        <v>38</v>
      </c>
      <c r="G86" s="81">
        <v>3.3</v>
      </c>
      <c r="H86" s="82">
        <f t="shared" si="91"/>
        <v>1566.18</v>
      </c>
      <c r="I86" s="83">
        <v>1</v>
      </c>
      <c r="J86" s="84" t="s">
        <v>42</v>
      </c>
      <c r="K86" s="85">
        <v>50</v>
      </c>
      <c r="L86" s="86">
        <v>0</v>
      </c>
      <c r="M86" s="83">
        <f t="shared" si="92"/>
        <v>0</v>
      </c>
      <c r="N86" s="87">
        <f t="shared" si="93"/>
        <v>0</v>
      </c>
      <c r="O86" s="88">
        <f t="shared" si="94"/>
        <v>3.3</v>
      </c>
      <c r="P86" s="89">
        <f t="shared" si="95"/>
        <v>1566.18</v>
      </c>
      <c r="Q86" s="158"/>
    </row>
    <row r="87" spans="1:17">
      <c r="A87" s="2">
        <f>IF(C87=0,"",1+MAX(A$9:A86))</f>
        <v>53</v>
      </c>
      <c r="B87" s="101" t="s">
        <v>57</v>
      </c>
      <c r="C87" s="102">
        <f>E84*F84</f>
        <v>2974.16</v>
      </c>
      <c r="D87" s="103">
        <v>0.05</v>
      </c>
      <c r="E87" s="104">
        <f t="shared" si="90"/>
        <v>3122.8679999999999</v>
      </c>
      <c r="F87" s="105" t="s">
        <v>37</v>
      </c>
      <c r="G87" s="81">
        <v>0.81</v>
      </c>
      <c r="H87" s="82">
        <f t="shared" si="91"/>
        <v>2529.5230799999999</v>
      </c>
      <c r="I87" s="83">
        <v>1</v>
      </c>
      <c r="J87" s="84" t="s">
        <v>42</v>
      </c>
      <c r="K87" s="85">
        <v>50</v>
      </c>
      <c r="L87" s="86">
        <v>1.0999999999999999E-2</v>
      </c>
      <c r="M87" s="83">
        <f t="shared" si="92"/>
        <v>34.351547999999994</v>
      </c>
      <c r="N87" s="87">
        <f t="shared" si="93"/>
        <v>1717.5773999999997</v>
      </c>
      <c r="O87" s="88">
        <f t="shared" si="94"/>
        <v>1.3599999999999997</v>
      </c>
      <c r="P87" s="89">
        <f t="shared" si="95"/>
        <v>4247.1004799999992</v>
      </c>
      <c r="Q87" s="158"/>
    </row>
    <row r="88" spans="1:17">
      <c r="A88" s="2" t="str">
        <f>IF(C88=0,"",1+MAX(A$9:A87))</f>
        <v/>
      </c>
      <c r="B88" s="98" t="s">
        <v>73</v>
      </c>
      <c r="C88" s="99"/>
      <c r="D88" s="78"/>
      <c r="E88" s="100">
        <v>276</v>
      </c>
      <c r="F88" s="100">
        <v>13.16</v>
      </c>
      <c r="G88" s="81"/>
      <c r="H88" s="82"/>
      <c r="I88" s="83"/>
      <c r="J88" s="84"/>
      <c r="K88" s="85"/>
      <c r="L88" s="86"/>
      <c r="M88" s="83"/>
      <c r="N88" s="87"/>
      <c r="O88" s="88"/>
      <c r="P88" s="89"/>
      <c r="Q88" s="158"/>
    </row>
    <row r="89" spans="1:17" ht="31.5">
      <c r="A89" s="2">
        <f>IF(C89=0,"",1+MAX(A$9:A88))</f>
        <v>54</v>
      </c>
      <c r="B89" s="101" t="s">
        <v>55</v>
      </c>
      <c r="C89" s="102">
        <f>ROUNDUP(E88/1.33+1,0)</f>
        <v>209</v>
      </c>
      <c r="D89" s="103">
        <v>0.05</v>
      </c>
      <c r="E89" s="104">
        <f t="shared" ref="E89" si="96">C89*(1+D89)</f>
        <v>219.45000000000002</v>
      </c>
      <c r="F89" s="105" t="s">
        <v>43</v>
      </c>
      <c r="G89" s="81">
        <f>F88*3.3</f>
        <v>43.427999999999997</v>
      </c>
      <c r="H89" s="82">
        <f t="shared" ref="H89" si="97">G89*E89</f>
        <v>9530.2746000000006</v>
      </c>
      <c r="I89" s="83">
        <v>1</v>
      </c>
      <c r="J89" s="84" t="s">
        <v>42</v>
      </c>
      <c r="K89" s="85">
        <v>50</v>
      </c>
      <c r="L89" s="86">
        <v>0.23</v>
      </c>
      <c r="M89" s="83">
        <f t="shared" ref="M89" si="98">L89*E89</f>
        <v>50.473500000000008</v>
      </c>
      <c r="N89" s="87">
        <f t="shared" ref="N89" si="99">M89*K89</f>
        <v>2523.6750000000006</v>
      </c>
      <c r="O89" s="88">
        <f t="shared" ref="O89" si="100">(H89+N89)/E89</f>
        <v>54.928000000000004</v>
      </c>
      <c r="P89" s="89">
        <f t="shared" ref="P89" si="101">O89*E89</f>
        <v>12053.949600000002</v>
      </c>
      <c r="Q89" s="158"/>
    </row>
    <row r="90" spans="1:17">
      <c r="A90" s="2" t="str">
        <f>IF(C90=0,"",1+MAX(A$9:A89))</f>
        <v/>
      </c>
      <c r="B90" s="98" t="s">
        <v>74</v>
      </c>
      <c r="C90" s="99"/>
      <c r="D90" s="78"/>
      <c r="E90" s="100">
        <v>167</v>
      </c>
      <c r="F90" s="100">
        <v>13.16</v>
      </c>
      <c r="G90" s="81"/>
      <c r="H90" s="82"/>
      <c r="I90" s="83"/>
      <c r="J90" s="84"/>
      <c r="K90" s="85"/>
      <c r="L90" s="86"/>
      <c r="M90" s="83"/>
      <c r="N90" s="87"/>
      <c r="O90" s="88"/>
      <c r="P90" s="89"/>
      <c r="Q90" s="158"/>
    </row>
    <row r="91" spans="1:17" ht="31.5">
      <c r="A91" s="2">
        <f>IF(C91=0,"",1+MAX(A$9:A90))</f>
        <v>55</v>
      </c>
      <c r="B91" s="101" t="s">
        <v>55</v>
      </c>
      <c r="C91" s="102">
        <f>ROUNDUP(E90/1.33+1,0)</f>
        <v>127</v>
      </c>
      <c r="D91" s="103">
        <v>0.05</v>
      </c>
      <c r="E91" s="104">
        <f t="shared" ref="E91:E92" si="102">C91*(1+D91)</f>
        <v>133.35</v>
      </c>
      <c r="F91" s="105" t="s">
        <v>43</v>
      </c>
      <c r="G91" s="81">
        <f>F90*3.3</f>
        <v>43.427999999999997</v>
      </c>
      <c r="H91" s="82">
        <f t="shared" ref="H91:H92" si="103">G91*E91</f>
        <v>5791.1237999999994</v>
      </c>
      <c r="I91" s="83">
        <v>1</v>
      </c>
      <c r="J91" s="84" t="s">
        <v>42</v>
      </c>
      <c r="K91" s="85">
        <v>50</v>
      </c>
      <c r="L91" s="86">
        <v>0.23</v>
      </c>
      <c r="M91" s="83">
        <f t="shared" ref="M91:M92" si="104">L91*E91</f>
        <v>30.670500000000001</v>
      </c>
      <c r="N91" s="87">
        <f t="shared" ref="N91:N92" si="105">M91*K91</f>
        <v>1533.5250000000001</v>
      </c>
      <c r="O91" s="88">
        <f t="shared" ref="O91:O92" si="106">(H91+N91)/E91</f>
        <v>54.927999999999997</v>
      </c>
      <c r="P91" s="89">
        <f t="shared" ref="P91:P92" si="107">O91*E91</f>
        <v>7324.648799999999</v>
      </c>
      <c r="Q91" s="158"/>
    </row>
    <row r="92" spans="1:17">
      <c r="A92" s="2">
        <f>IF(C92=0,"",1+MAX(A$9:A91))</f>
        <v>56</v>
      </c>
      <c r="B92" s="101" t="s">
        <v>56</v>
      </c>
      <c r="C92" s="102">
        <f>E90*2</f>
        <v>334</v>
      </c>
      <c r="D92" s="103">
        <v>0.05</v>
      </c>
      <c r="E92" s="104">
        <f t="shared" si="102"/>
        <v>350.7</v>
      </c>
      <c r="F92" s="105" t="s">
        <v>38</v>
      </c>
      <c r="G92" s="81">
        <v>3.3</v>
      </c>
      <c r="H92" s="82">
        <f t="shared" si="103"/>
        <v>1157.31</v>
      </c>
      <c r="I92" s="83">
        <v>1</v>
      </c>
      <c r="J92" s="84" t="s">
        <v>42</v>
      </c>
      <c r="K92" s="85">
        <v>50</v>
      </c>
      <c r="L92" s="86">
        <v>0</v>
      </c>
      <c r="M92" s="83">
        <f t="shared" si="104"/>
        <v>0</v>
      </c>
      <c r="N92" s="87">
        <f t="shared" si="105"/>
        <v>0</v>
      </c>
      <c r="O92" s="88">
        <f t="shared" si="106"/>
        <v>3.3</v>
      </c>
      <c r="P92" s="89">
        <f t="shared" si="107"/>
        <v>1157.31</v>
      </c>
      <c r="Q92" s="158"/>
    </row>
    <row r="93" spans="1:17">
      <c r="A93" s="2" t="str">
        <f>IF(C93=0,"",1+MAX(A$9:A92))</f>
        <v/>
      </c>
      <c r="B93" s="98" t="s">
        <v>79</v>
      </c>
      <c r="C93" s="99"/>
      <c r="D93" s="78"/>
      <c r="E93" s="100">
        <v>83</v>
      </c>
      <c r="F93" s="100">
        <v>13.16</v>
      </c>
      <c r="G93" s="81"/>
      <c r="H93" s="82"/>
      <c r="I93" s="83"/>
      <c r="J93" s="84"/>
      <c r="K93" s="85"/>
      <c r="L93" s="86"/>
      <c r="M93" s="83"/>
      <c r="N93" s="87"/>
      <c r="O93" s="88"/>
      <c r="P93" s="89"/>
      <c r="Q93" s="158"/>
    </row>
    <row r="94" spans="1:17" ht="31.5">
      <c r="A94" s="2">
        <f>IF(C94=0,"",1+MAX(A$9:A93))</f>
        <v>57</v>
      </c>
      <c r="B94" s="101" t="s">
        <v>55</v>
      </c>
      <c r="C94" s="102">
        <f>ROUNDUP(E93/1.33+1,0)</f>
        <v>64</v>
      </c>
      <c r="D94" s="103">
        <v>0.05</v>
      </c>
      <c r="E94" s="104">
        <f t="shared" ref="E94:E95" si="108">C94*(1+D94)</f>
        <v>67.2</v>
      </c>
      <c r="F94" s="105" t="s">
        <v>43</v>
      </c>
      <c r="G94" s="81">
        <f>F93*3.3</f>
        <v>43.427999999999997</v>
      </c>
      <c r="H94" s="82">
        <f t="shared" ref="H94:H95" si="109">G94*E94</f>
        <v>2918.3615999999997</v>
      </c>
      <c r="I94" s="83">
        <v>1</v>
      </c>
      <c r="J94" s="84" t="s">
        <v>42</v>
      </c>
      <c r="K94" s="85">
        <v>50</v>
      </c>
      <c r="L94" s="86">
        <v>0.23</v>
      </c>
      <c r="M94" s="83">
        <f t="shared" ref="M94:M95" si="110">L94*E94</f>
        <v>15.456000000000001</v>
      </c>
      <c r="N94" s="87">
        <f t="shared" ref="N94:N95" si="111">M94*K94</f>
        <v>772.80000000000007</v>
      </c>
      <c r="O94" s="88">
        <f t="shared" ref="O94:O95" si="112">(H94+N94)/E94</f>
        <v>54.927999999999997</v>
      </c>
      <c r="P94" s="89">
        <f t="shared" ref="P94:P95" si="113">O94*E94</f>
        <v>3691.1615999999999</v>
      </c>
      <c r="Q94" s="158"/>
    </row>
    <row r="95" spans="1:17">
      <c r="A95" s="2">
        <f>IF(C95=0,"",1+MAX(A$9:A94))</f>
        <v>58</v>
      </c>
      <c r="B95" s="101" t="s">
        <v>56</v>
      </c>
      <c r="C95" s="102">
        <f>E93*2</f>
        <v>166</v>
      </c>
      <c r="D95" s="103">
        <v>0.05</v>
      </c>
      <c r="E95" s="104">
        <f t="shared" si="108"/>
        <v>174.3</v>
      </c>
      <c r="F95" s="105" t="s">
        <v>38</v>
      </c>
      <c r="G95" s="81">
        <v>3.3</v>
      </c>
      <c r="H95" s="82">
        <f t="shared" si="109"/>
        <v>575.19000000000005</v>
      </c>
      <c r="I95" s="83">
        <v>1</v>
      </c>
      <c r="J95" s="84" t="s">
        <v>42</v>
      </c>
      <c r="K95" s="85">
        <v>50</v>
      </c>
      <c r="L95" s="86">
        <v>0</v>
      </c>
      <c r="M95" s="83">
        <f t="shared" si="110"/>
        <v>0</v>
      </c>
      <c r="N95" s="87">
        <f t="shared" si="111"/>
        <v>0</v>
      </c>
      <c r="O95" s="88">
        <f t="shared" si="112"/>
        <v>3.3000000000000003</v>
      </c>
      <c r="P95" s="89">
        <f t="shared" si="113"/>
        <v>575.19000000000005</v>
      </c>
      <c r="Q95" s="158"/>
    </row>
    <row r="96" spans="1:17">
      <c r="A96" s="2" t="str">
        <f>IF(C96=0,"",1+MAX(A$9:A95))</f>
        <v/>
      </c>
      <c r="B96" s="107" t="s">
        <v>48</v>
      </c>
      <c r="C96" s="99"/>
      <c r="D96" s="78"/>
      <c r="E96" s="79"/>
      <c r="F96" s="99"/>
      <c r="G96" s="81"/>
      <c r="H96" s="82"/>
      <c r="I96" s="83"/>
      <c r="J96" s="84"/>
      <c r="K96" s="85"/>
      <c r="L96" s="86"/>
      <c r="M96" s="83"/>
      <c r="N96" s="87"/>
      <c r="O96" s="88"/>
      <c r="P96" s="89"/>
      <c r="Q96" s="158"/>
    </row>
    <row r="97" spans="1:17">
      <c r="A97" s="2">
        <f>IF(C97=0,"",1+MAX(A$9:A96))</f>
        <v>59</v>
      </c>
      <c r="B97" s="108" t="s">
        <v>83</v>
      </c>
      <c r="C97" s="109">
        <v>1912</v>
      </c>
      <c r="D97" s="78">
        <v>0.05</v>
      </c>
      <c r="E97" s="79">
        <f t="shared" ref="E97" si="114">(1+D97)*C97</f>
        <v>2007.6000000000001</v>
      </c>
      <c r="F97" s="109" t="s">
        <v>38</v>
      </c>
      <c r="G97" s="81">
        <v>1.27</v>
      </c>
      <c r="H97" s="82">
        <f t="shared" ref="H97" si="115">G97*E97</f>
        <v>2549.652</v>
      </c>
      <c r="I97" s="83">
        <v>2</v>
      </c>
      <c r="J97" s="84" t="s">
        <v>42</v>
      </c>
      <c r="K97" s="85">
        <v>50</v>
      </c>
      <c r="L97" s="86">
        <v>2.5000000000000001E-2</v>
      </c>
      <c r="M97" s="83">
        <f t="shared" ref="M97" si="116">L97*E97</f>
        <v>50.190000000000005</v>
      </c>
      <c r="N97" s="87">
        <f t="shared" ref="N97" si="117">M97*K97</f>
        <v>2509.5000000000005</v>
      </c>
      <c r="O97" s="88">
        <f t="shared" ref="O97" si="118">(H97+N97)/E97</f>
        <v>2.52</v>
      </c>
      <c r="P97" s="89">
        <f t="shared" ref="P97" si="119">O97*E97</f>
        <v>5059.152</v>
      </c>
      <c r="Q97" s="158"/>
    </row>
    <row r="98" spans="1:17" ht="25.5" customHeight="1">
      <c r="A98" s="2" t="str">
        <f>IF(C98=0,"",1+MAX(A$9:A97))</f>
        <v/>
      </c>
      <c r="B98" s="107" t="s">
        <v>48</v>
      </c>
      <c r="C98" s="99"/>
      <c r="D98" s="78"/>
      <c r="E98" s="79"/>
      <c r="F98" s="99"/>
      <c r="G98" s="81"/>
      <c r="H98" s="82"/>
      <c r="I98" s="83"/>
      <c r="J98" s="84"/>
      <c r="K98" s="85"/>
      <c r="L98" s="86"/>
      <c r="M98" s="83"/>
      <c r="N98" s="87"/>
      <c r="O98" s="88"/>
      <c r="P98" s="89"/>
      <c r="Q98" s="158"/>
    </row>
    <row r="99" spans="1:17" ht="16.5" thickBot="1">
      <c r="A99" s="2">
        <f>IF(C99=0,"",1+MAX(A$9:A98))</f>
        <v>60</v>
      </c>
      <c r="B99" s="108" t="s">
        <v>83</v>
      </c>
      <c r="C99" s="109">
        <v>270</v>
      </c>
      <c r="D99" s="78">
        <v>0.05</v>
      </c>
      <c r="E99" s="79">
        <f t="shared" ref="E99" si="120">(1+D99)*C99</f>
        <v>283.5</v>
      </c>
      <c r="F99" s="109" t="s">
        <v>38</v>
      </c>
      <c r="G99" s="81">
        <v>1.27</v>
      </c>
      <c r="H99" s="82">
        <f t="shared" ref="H99" si="121">G99*E99</f>
        <v>360.04500000000002</v>
      </c>
      <c r="I99" s="83">
        <v>2</v>
      </c>
      <c r="J99" s="84" t="s">
        <v>42</v>
      </c>
      <c r="K99" s="85">
        <v>50</v>
      </c>
      <c r="L99" s="86">
        <v>2.5000000000000001E-2</v>
      </c>
      <c r="M99" s="83">
        <f t="shared" ref="M99" si="122">L99*E99</f>
        <v>7.0875000000000004</v>
      </c>
      <c r="N99" s="87">
        <f t="shared" ref="N99" si="123">M99*K99</f>
        <v>354.375</v>
      </c>
      <c r="O99" s="88">
        <f t="shared" ref="O99" si="124">(H99+N99)/E99</f>
        <v>2.5200000000000005</v>
      </c>
      <c r="P99" s="89">
        <f t="shared" ref="P99" si="125">O99*E99</f>
        <v>714.42000000000019</v>
      </c>
      <c r="Q99" s="159"/>
    </row>
    <row r="100" spans="1:17" ht="16.5" thickBot="1">
      <c r="A100" s="23"/>
      <c r="B100" s="44" t="s">
        <v>53</v>
      </c>
      <c r="C100" s="3"/>
      <c r="D100" s="4"/>
      <c r="E100" s="5"/>
      <c r="F100" s="6" t="s">
        <v>32</v>
      </c>
      <c r="G100" s="5"/>
      <c r="H100" s="7">
        <f>SUM(H22:H99)</f>
        <v>63607.926480000002</v>
      </c>
      <c r="I100" s="7"/>
      <c r="J100" s="7"/>
      <c r="K100" s="7"/>
      <c r="L100" s="20"/>
      <c r="M100" s="6" t="s">
        <v>25</v>
      </c>
      <c r="N100" s="7">
        <f>SUM(N22:N99)</f>
        <v>26596.592399999998</v>
      </c>
      <c r="O100" s="8"/>
      <c r="P100" s="9"/>
      <c r="Q100" s="45">
        <f>SUM(P22:P100)</f>
        <v>90204.518880000003</v>
      </c>
    </row>
    <row r="101" spans="1:17" ht="16.5" thickBot="1">
      <c r="A101" s="48"/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50"/>
    </row>
    <row r="102" spans="1:17">
      <c r="A102" s="10" t="s">
        <v>21</v>
      </c>
      <c r="B102" s="28"/>
      <c r="C102" s="12"/>
      <c r="D102" s="12"/>
      <c r="E102" s="12"/>
      <c r="F102" s="12"/>
      <c r="G102" s="12"/>
      <c r="H102" s="13"/>
      <c r="I102" s="13"/>
      <c r="J102" s="13"/>
      <c r="K102" s="13"/>
      <c r="L102" s="21"/>
      <c r="M102" s="13"/>
      <c r="N102" s="11"/>
      <c r="O102" s="14"/>
      <c r="P102" s="14"/>
      <c r="Q102" s="133">
        <f>SUM(Q9:Q101)</f>
        <v>90204.518880000003</v>
      </c>
    </row>
    <row r="103" spans="1:17" ht="20.25" customHeight="1">
      <c r="A103" s="15" t="s">
        <v>33</v>
      </c>
      <c r="B103" s="134"/>
      <c r="C103" s="135">
        <v>0.2</v>
      </c>
      <c r="D103" s="135"/>
      <c r="E103" s="135"/>
      <c r="F103" s="136"/>
      <c r="G103" s="136"/>
      <c r="H103" s="137"/>
      <c r="I103" s="137"/>
      <c r="J103" s="137"/>
      <c r="K103" s="137"/>
      <c r="L103" s="138"/>
      <c r="M103" s="137"/>
      <c r="N103" s="139"/>
      <c r="O103" s="140"/>
      <c r="P103" s="140"/>
      <c r="Q103" s="141">
        <f>(Q102*C103)</f>
        <v>18040.903776000003</v>
      </c>
    </row>
    <row r="104" spans="1:17" ht="16.5" thickBot="1">
      <c r="A104" s="16" t="s">
        <v>22</v>
      </c>
      <c r="B104" s="142"/>
      <c r="C104" s="143"/>
      <c r="D104" s="143"/>
      <c r="E104" s="143"/>
      <c r="F104" s="143"/>
      <c r="G104" s="143"/>
      <c r="H104" s="144"/>
      <c r="I104" s="144"/>
      <c r="J104" s="144"/>
      <c r="K104" s="144"/>
      <c r="L104" s="145"/>
      <c r="M104" s="144"/>
      <c r="N104" s="146"/>
      <c r="O104" s="147"/>
      <c r="P104" s="147"/>
      <c r="Q104" s="148">
        <f>SUM(Q102:Q103)</f>
        <v>108245.42265600001</v>
      </c>
    </row>
    <row r="105" spans="1:17">
      <c r="A105" s="43" t="s">
        <v>23</v>
      </c>
      <c r="B105" s="30"/>
      <c r="C105" s="31"/>
      <c r="D105" s="31"/>
      <c r="E105" s="31"/>
      <c r="F105" s="31"/>
      <c r="G105" s="31"/>
      <c r="H105" s="32"/>
      <c r="I105" s="32"/>
      <c r="J105" s="32"/>
      <c r="K105" s="32"/>
      <c r="L105" s="33"/>
      <c r="M105" s="32"/>
      <c r="N105" s="31"/>
      <c r="O105" s="32"/>
      <c r="P105" s="32"/>
      <c r="Q105" s="149"/>
    </row>
    <row r="106" spans="1:17">
      <c r="A106" s="40" t="s">
        <v>46</v>
      </c>
      <c r="B106" s="150"/>
      <c r="C106" s="151"/>
      <c r="D106" s="151"/>
      <c r="E106" s="151"/>
      <c r="F106" s="151"/>
      <c r="G106" s="151"/>
      <c r="H106" s="152"/>
      <c r="I106" s="152"/>
      <c r="J106" s="152"/>
      <c r="K106" s="152"/>
      <c r="L106" s="153"/>
      <c r="M106" s="153"/>
      <c r="N106" s="151"/>
      <c r="O106" s="152"/>
      <c r="P106" s="154"/>
      <c r="Q106" s="155"/>
    </row>
    <row r="107" spans="1:17">
      <c r="A107" s="41" t="s">
        <v>5</v>
      </c>
      <c r="B107" s="150"/>
      <c r="C107" s="151"/>
      <c r="D107" s="151"/>
      <c r="E107" s="151"/>
      <c r="F107" s="151"/>
      <c r="G107" s="151"/>
      <c r="H107" s="152"/>
      <c r="I107" s="152"/>
      <c r="J107" s="152"/>
      <c r="K107" s="152"/>
      <c r="L107" s="153"/>
      <c r="M107" s="152"/>
      <c r="N107" s="151"/>
      <c r="O107" s="152"/>
      <c r="P107" s="152"/>
      <c r="Q107" s="155"/>
    </row>
    <row r="108" spans="1:17" ht="16.5" thickBot="1">
      <c r="A108" s="42" t="s">
        <v>39</v>
      </c>
      <c r="B108" s="34"/>
      <c r="C108" s="35"/>
      <c r="D108" s="35"/>
      <c r="E108" s="35"/>
      <c r="F108" s="35"/>
      <c r="G108" s="35"/>
      <c r="H108" s="36"/>
      <c r="I108" s="36"/>
      <c r="J108" s="36"/>
      <c r="K108" s="36"/>
      <c r="L108" s="37"/>
      <c r="M108" s="36"/>
      <c r="N108" s="38"/>
      <c r="O108" s="39"/>
      <c r="P108" s="39"/>
      <c r="Q108" s="156"/>
    </row>
    <row r="111" spans="1:17" ht="23.25">
      <c r="E111" s="47"/>
      <c r="H111" s="17"/>
      <c r="L111" s="18"/>
      <c r="M111" s="22"/>
      <c r="N111" s="18"/>
      <c r="O111" s="1"/>
    </row>
    <row r="112" spans="1:17" ht="23.25">
      <c r="E112" s="47"/>
      <c r="H112" s="17"/>
      <c r="L112" s="18"/>
      <c r="M112" s="22"/>
      <c r="N112" s="18"/>
      <c r="O112" s="1"/>
    </row>
    <row r="113" spans="5:15" ht="15.75" customHeight="1">
      <c r="E113" s="47"/>
      <c r="H113" s="17"/>
      <c r="L113" s="18"/>
      <c r="M113" s="22"/>
      <c r="N113" s="18"/>
      <c r="O113" s="1"/>
    </row>
    <row r="114" spans="5:15" ht="15.75" customHeight="1">
      <c r="E114" s="47"/>
      <c r="H114" s="17"/>
      <c r="L114" s="18"/>
      <c r="M114" s="22"/>
      <c r="N114" s="18"/>
      <c r="O114" s="1"/>
    </row>
    <row r="115" spans="5:15" ht="16.5" customHeight="1"/>
  </sheetData>
  <mergeCells count="6">
    <mergeCell ref="A101:Q101"/>
    <mergeCell ref="C8:Q8"/>
    <mergeCell ref="Q9:Q18"/>
    <mergeCell ref="C21:Q21"/>
    <mergeCell ref="Q22:Q54"/>
    <mergeCell ref="Q62:Q99"/>
  </mergeCells>
  <pageMargins left="0.7" right="0.7" top="0.75" bottom="0.75" header="0.3" footer="0.3"/>
  <pageSetup paperSize="9" scale="47" fitToHeight="0" orientation="landscape" r:id="rId1"/>
  <headerFooter>
    <oddHeader>&amp;C
&amp;G</oddHeader>
  </headerFooter>
  <rowBreaks count="1" manualBreakCount="1">
    <brk id="54" max="16383" man="1"/>
  </row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BREAKDOWN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Basit Bhatti</dc:creator>
  <cp:lastModifiedBy>Anna David</cp:lastModifiedBy>
  <cp:lastPrinted>2026-05-12T14:25:26Z</cp:lastPrinted>
  <dcterms:created xsi:type="dcterms:W3CDTF">2020-07-29T11:58:51Z</dcterms:created>
  <dcterms:modified xsi:type="dcterms:W3CDTF">2026-05-12T14:25:58Z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