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 Exterior Improvement/"/>
    </mc:Choice>
  </mc:AlternateContent>
  <xr:revisionPtr revIDLastSave="133" documentId="13_ncr:1_{541B0795-4A62-4DB8-A49C-6D4B5D4A12A2}" xr6:coauthVersionLast="47" xr6:coauthVersionMax="47" xr10:uidLastSave="{CEBFEB76-FB64-4E29-B87C-75E99642AC46}"/>
  <bookViews>
    <workbookView xWindow="20370" yWindow="-120" windowWidth="29040" windowHeight="15840" xr2:uid="{00000000-000D-0000-FFFF-FFFF00000000}"/>
  </bookViews>
  <sheets>
    <sheet name="PRICE BREAKDOWN" sheetId="3" r:id="rId1"/>
  </sheets>
  <definedNames>
    <definedName name="_xlnm._FilterDatabase" localSheetId="0" hidden="1">'PRICE BREAKDOWN'!$F$1:$F$376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2" i="3" l="1"/>
  <c r="H72" i="3" s="1"/>
  <c r="L329" i="3"/>
  <c r="L286" i="3"/>
  <c r="L249" i="3"/>
  <c r="L230" i="3"/>
  <c r="L206" i="3"/>
  <c r="L177" i="3"/>
  <c r="L128" i="3"/>
  <c r="L69" i="3"/>
  <c r="M72" i="3" l="1"/>
  <c r="N72" i="3" s="1"/>
  <c r="O72" i="3" s="1"/>
  <c r="P72" i="3" s="1"/>
  <c r="L6" i="3"/>
  <c r="Q365" i="3"/>
  <c r="A85" i="3"/>
  <c r="A86" i="3"/>
  <c r="A87" i="3"/>
  <c r="A90" i="3"/>
  <c r="A99" i="3"/>
  <c r="A106" i="3"/>
  <c r="A107" i="3"/>
  <c r="A114" i="3"/>
  <c r="A121" i="3"/>
  <c r="A130" i="3"/>
  <c r="A136" i="3"/>
  <c r="A137" i="3"/>
  <c r="A138" i="3"/>
  <c r="A188" i="3"/>
  <c r="A189" i="3"/>
  <c r="A190" i="3"/>
  <c r="A191" i="3"/>
  <c r="A209" i="3"/>
  <c r="A210" i="3"/>
  <c r="A222" i="3"/>
  <c r="A223" i="3"/>
  <c r="A257" i="3"/>
  <c r="A258" i="3"/>
  <c r="A261" i="3"/>
  <c r="A262" i="3"/>
  <c r="A266" i="3"/>
  <c r="A267" i="3"/>
  <c r="A269" i="3"/>
  <c r="A289" i="3"/>
  <c r="A290" i="3"/>
  <c r="A315" i="3"/>
  <c r="A316" i="3"/>
  <c r="A322" i="3"/>
  <c r="A331" i="3"/>
  <c r="A339" i="3"/>
  <c r="A340" i="3"/>
  <c r="A346" i="3"/>
  <c r="A347" i="3"/>
  <c r="A349" i="3"/>
  <c r="A350" i="3"/>
  <c r="A353" i="3"/>
  <c r="A354" i="3"/>
  <c r="E36" i="3"/>
  <c r="H36" i="3" s="1"/>
  <c r="E37" i="3"/>
  <c r="E38" i="3"/>
  <c r="E42" i="3"/>
  <c r="E43" i="3"/>
  <c r="M43" i="3" s="1"/>
  <c r="N43" i="3" s="1"/>
  <c r="E44" i="3"/>
  <c r="H44" i="3" s="1"/>
  <c r="E45" i="3"/>
  <c r="E46" i="3"/>
  <c r="M46" i="3" s="1"/>
  <c r="N46" i="3" s="1"/>
  <c r="E50" i="3"/>
  <c r="E51" i="3"/>
  <c r="H51" i="3" s="1"/>
  <c r="E52" i="3"/>
  <c r="E63" i="3"/>
  <c r="H63" i="3" s="1"/>
  <c r="E73" i="3"/>
  <c r="M73" i="3" s="1"/>
  <c r="N73" i="3" s="1"/>
  <c r="E74" i="3"/>
  <c r="H74" i="3" s="1"/>
  <c r="E78" i="3"/>
  <c r="M78" i="3" s="1"/>
  <c r="N78" i="3" s="1"/>
  <c r="E79" i="3"/>
  <c r="H79" i="3" s="1"/>
  <c r="E80" i="3"/>
  <c r="E84" i="3"/>
  <c r="E88" i="3"/>
  <c r="E89" i="3"/>
  <c r="H89" i="3" s="1"/>
  <c r="E91" i="3"/>
  <c r="H91" i="3" s="1"/>
  <c r="E92" i="3"/>
  <c r="E93" i="3"/>
  <c r="E94" i="3"/>
  <c r="H94" i="3" s="1"/>
  <c r="E95" i="3"/>
  <c r="H95" i="3" s="1"/>
  <c r="E96" i="3"/>
  <c r="M96" i="3" s="1"/>
  <c r="N96" i="3" s="1"/>
  <c r="E97" i="3"/>
  <c r="E98" i="3"/>
  <c r="E100" i="3"/>
  <c r="E101" i="3"/>
  <c r="E102" i="3"/>
  <c r="H102" i="3" s="1"/>
  <c r="E103" i="3"/>
  <c r="E104" i="3"/>
  <c r="E105" i="3"/>
  <c r="E109" i="3"/>
  <c r="M109" i="3" s="1"/>
  <c r="N109" i="3" s="1"/>
  <c r="E111" i="3"/>
  <c r="E112" i="3"/>
  <c r="H112" i="3" s="1"/>
  <c r="E113" i="3"/>
  <c r="E115" i="3"/>
  <c r="H115" i="3" s="1"/>
  <c r="E118" i="3"/>
  <c r="H118" i="3" s="1"/>
  <c r="E119" i="3"/>
  <c r="M119" i="3" s="1"/>
  <c r="N119" i="3" s="1"/>
  <c r="E120" i="3"/>
  <c r="E131" i="3"/>
  <c r="E132" i="3"/>
  <c r="E133" i="3"/>
  <c r="H133" i="3" s="1"/>
  <c r="E134" i="3"/>
  <c r="E135" i="3"/>
  <c r="M135" i="3" s="1"/>
  <c r="N135" i="3" s="1"/>
  <c r="E139" i="3"/>
  <c r="E141" i="3"/>
  <c r="E142" i="3"/>
  <c r="E144" i="3"/>
  <c r="E145" i="3"/>
  <c r="E147" i="3"/>
  <c r="M147" i="3" s="1"/>
  <c r="N147" i="3" s="1"/>
  <c r="E148" i="3"/>
  <c r="E149" i="3"/>
  <c r="E150" i="3"/>
  <c r="M150" i="3" s="1"/>
  <c r="N150" i="3" s="1"/>
  <c r="E151" i="3"/>
  <c r="H151" i="3" s="1"/>
  <c r="E152" i="3"/>
  <c r="E153" i="3"/>
  <c r="E154" i="3"/>
  <c r="H154" i="3" s="1"/>
  <c r="E155" i="3"/>
  <c r="H155" i="3" s="1"/>
  <c r="E156" i="3"/>
  <c r="M156" i="3" s="1"/>
  <c r="N156" i="3" s="1"/>
  <c r="E157" i="3"/>
  <c r="E158" i="3"/>
  <c r="H158" i="3" s="1"/>
  <c r="E159" i="3"/>
  <c r="E160" i="3"/>
  <c r="E161" i="3"/>
  <c r="H161" i="3" s="1"/>
  <c r="E162" i="3"/>
  <c r="E163" i="3"/>
  <c r="M163" i="3" s="1"/>
  <c r="N163" i="3" s="1"/>
  <c r="E164" i="3"/>
  <c r="E165" i="3"/>
  <c r="E166" i="3"/>
  <c r="M166" i="3" s="1"/>
  <c r="N166" i="3" s="1"/>
  <c r="E167" i="3"/>
  <c r="M167" i="3" s="1"/>
  <c r="N167" i="3" s="1"/>
  <c r="E168" i="3"/>
  <c r="E169" i="3"/>
  <c r="E170" i="3"/>
  <c r="H170" i="3" s="1"/>
  <c r="E179" i="3"/>
  <c r="H179" i="3" s="1"/>
  <c r="E180" i="3"/>
  <c r="E181" i="3"/>
  <c r="M181" i="3" s="1"/>
  <c r="N181" i="3" s="1"/>
  <c r="E182" i="3"/>
  <c r="H182" i="3" s="1"/>
  <c r="E183" i="3"/>
  <c r="M183" i="3" s="1"/>
  <c r="N183" i="3" s="1"/>
  <c r="E184" i="3"/>
  <c r="E185" i="3"/>
  <c r="E186" i="3"/>
  <c r="H186" i="3" s="1"/>
  <c r="E187" i="3"/>
  <c r="H187" i="3" s="1"/>
  <c r="E192" i="3"/>
  <c r="M192" i="3" s="1"/>
  <c r="N192" i="3" s="1"/>
  <c r="E193" i="3"/>
  <c r="M193" i="3" s="1"/>
  <c r="N193" i="3" s="1"/>
  <c r="E194" i="3"/>
  <c r="H194" i="3" s="1"/>
  <c r="E195" i="3"/>
  <c r="M195" i="3" s="1"/>
  <c r="N195" i="3" s="1"/>
  <c r="E196" i="3"/>
  <c r="H196" i="3" s="1"/>
  <c r="E197" i="3"/>
  <c r="H197" i="3" s="1"/>
  <c r="E198" i="3"/>
  <c r="M198" i="3" s="1"/>
  <c r="N198" i="3" s="1"/>
  <c r="E199" i="3"/>
  <c r="H199" i="3" s="1"/>
  <c r="E200" i="3"/>
  <c r="E208" i="3"/>
  <c r="M208" i="3" s="1"/>
  <c r="N208" i="3" s="1"/>
  <c r="E211" i="3"/>
  <c r="H211" i="3" s="1"/>
  <c r="E212" i="3"/>
  <c r="E213" i="3"/>
  <c r="H213" i="3" s="1"/>
  <c r="E214" i="3"/>
  <c r="H214" i="3" s="1"/>
  <c r="E215" i="3"/>
  <c r="M215" i="3" s="1"/>
  <c r="N215" i="3" s="1"/>
  <c r="E216" i="3"/>
  <c r="M216" i="3" s="1"/>
  <c r="N216" i="3" s="1"/>
  <c r="E217" i="3"/>
  <c r="H217" i="3" s="1"/>
  <c r="E218" i="3"/>
  <c r="M218" i="3" s="1"/>
  <c r="N218" i="3" s="1"/>
  <c r="E219" i="3"/>
  <c r="H219" i="3" s="1"/>
  <c r="E220" i="3"/>
  <c r="E221" i="3"/>
  <c r="H221" i="3" s="1"/>
  <c r="E224" i="3"/>
  <c r="M224" i="3" s="1"/>
  <c r="N224" i="3" s="1"/>
  <c r="E232" i="3"/>
  <c r="H232" i="3" s="1"/>
  <c r="E233" i="3"/>
  <c r="M233" i="3" s="1"/>
  <c r="N233" i="3" s="1"/>
  <c r="E234" i="3"/>
  <c r="H234" i="3" s="1"/>
  <c r="E235" i="3"/>
  <c r="M235" i="3" s="1"/>
  <c r="N235" i="3" s="1"/>
  <c r="E236" i="3"/>
  <c r="H236" i="3" s="1"/>
  <c r="E237" i="3"/>
  <c r="H237" i="3" s="1"/>
  <c r="E238" i="3"/>
  <c r="M238" i="3" s="1"/>
  <c r="N238" i="3" s="1"/>
  <c r="E239" i="3"/>
  <c r="H239" i="3" s="1"/>
  <c r="E240" i="3"/>
  <c r="M240" i="3" s="1"/>
  <c r="N240" i="3" s="1"/>
  <c r="E241" i="3"/>
  <c r="H241" i="3" s="1"/>
  <c r="E242" i="3"/>
  <c r="E251" i="3"/>
  <c r="M251" i="3" s="1"/>
  <c r="N251" i="3" s="1"/>
  <c r="E252" i="3"/>
  <c r="H252" i="3" s="1"/>
  <c r="E253" i="3"/>
  <c r="H253" i="3" s="1"/>
  <c r="E254" i="3"/>
  <c r="H254" i="3" s="1"/>
  <c r="E255" i="3"/>
  <c r="E256" i="3"/>
  <c r="M256" i="3" s="1"/>
  <c r="N256" i="3" s="1"/>
  <c r="E259" i="3"/>
  <c r="E260" i="3"/>
  <c r="M260" i="3" s="1"/>
  <c r="N260" i="3" s="1"/>
  <c r="E263" i="3"/>
  <c r="E264" i="3"/>
  <c r="M264" i="3" s="1"/>
  <c r="N264" i="3" s="1"/>
  <c r="E265" i="3"/>
  <c r="H265" i="3" s="1"/>
  <c r="E268" i="3"/>
  <c r="H268" i="3" s="1"/>
  <c r="E270" i="3"/>
  <c r="E271" i="3"/>
  <c r="M271" i="3" s="1"/>
  <c r="N271" i="3" s="1"/>
  <c r="E272" i="3"/>
  <c r="H272" i="3" s="1"/>
  <c r="E273" i="3"/>
  <c r="M273" i="3" s="1"/>
  <c r="N273" i="3" s="1"/>
  <c r="E274" i="3"/>
  <c r="H274" i="3" s="1"/>
  <c r="E275" i="3"/>
  <c r="M275" i="3" s="1"/>
  <c r="N275" i="3" s="1"/>
  <c r="E276" i="3"/>
  <c r="M276" i="3" s="1"/>
  <c r="N276" i="3" s="1"/>
  <c r="E277" i="3"/>
  <c r="H277" i="3" s="1"/>
  <c r="E278" i="3"/>
  <c r="M278" i="3" s="1"/>
  <c r="N278" i="3" s="1"/>
  <c r="E279" i="3"/>
  <c r="E288" i="3"/>
  <c r="M288" i="3" s="1"/>
  <c r="N288" i="3" s="1"/>
  <c r="E291" i="3"/>
  <c r="H291" i="3" s="1"/>
  <c r="E292" i="3"/>
  <c r="H292" i="3" s="1"/>
  <c r="E293" i="3"/>
  <c r="M293" i="3" s="1"/>
  <c r="N293" i="3" s="1"/>
  <c r="E294" i="3"/>
  <c r="E295" i="3"/>
  <c r="M295" i="3" s="1"/>
  <c r="N295" i="3" s="1"/>
  <c r="E296" i="3"/>
  <c r="H296" i="3" s="1"/>
  <c r="E297" i="3"/>
  <c r="M297" i="3" s="1"/>
  <c r="N297" i="3" s="1"/>
  <c r="E298" i="3"/>
  <c r="H298" i="3" s="1"/>
  <c r="E299" i="3"/>
  <c r="M299" i="3" s="1"/>
  <c r="N299" i="3" s="1"/>
  <c r="E300" i="3"/>
  <c r="H300" i="3" s="1"/>
  <c r="E301" i="3"/>
  <c r="H301" i="3" s="1"/>
  <c r="E302" i="3"/>
  <c r="H302" i="3" s="1"/>
  <c r="E303" i="3"/>
  <c r="E304" i="3"/>
  <c r="M304" i="3" s="1"/>
  <c r="N304" i="3" s="1"/>
  <c r="E305" i="3"/>
  <c r="H305" i="3" s="1"/>
  <c r="E306" i="3"/>
  <c r="M306" i="3" s="1"/>
  <c r="N306" i="3" s="1"/>
  <c r="E307" i="3"/>
  <c r="H307" i="3" s="1"/>
  <c r="E308" i="3"/>
  <c r="H308" i="3" s="1"/>
  <c r="E309" i="3"/>
  <c r="H309" i="3" s="1"/>
  <c r="E310" i="3"/>
  <c r="E311" i="3"/>
  <c r="M311" i="3" s="1"/>
  <c r="N311" i="3" s="1"/>
  <c r="E312" i="3"/>
  <c r="H312" i="3" s="1"/>
  <c r="E313" i="3"/>
  <c r="M313" i="3" s="1"/>
  <c r="N313" i="3" s="1"/>
  <c r="E314" i="3"/>
  <c r="H314" i="3" s="1"/>
  <c r="E317" i="3"/>
  <c r="H317" i="3" s="1"/>
  <c r="E320" i="3"/>
  <c r="M320" i="3" s="1"/>
  <c r="N320" i="3" s="1"/>
  <c r="E321" i="3"/>
  <c r="H321" i="3" s="1"/>
  <c r="E332" i="3"/>
  <c r="H332" i="3" s="1"/>
  <c r="E334" i="3"/>
  <c r="E335" i="3"/>
  <c r="M335" i="3" s="1"/>
  <c r="N335" i="3" s="1"/>
  <c r="E336" i="3"/>
  <c r="H336" i="3" s="1"/>
  <c r="E337" i="3"/>
  <c r="M337" i="3" s="1"/>
  <c r="N337" i="3" s="1"/>
  <c r="E338" i="3"/>
  <c r="H338" i="3" s="1"/>
  <c r="E341" i="3"/>
  <c r="H341" i="3" s="1"/>
  <c r="E342" i="3"/>
  <c r="H342" i="3" s="1"/>
  <c r="E343" i="3"/>
  <c r="E344" i="3"/>
  <c r="M344" i="3" s="1"/>
  <c r="N344" i="3" s="1"/>
  <c r="E345" i="3"/>
  <c r="H345" i="3" s="1"/>
  <c r="E348" i="3"/>
  <c r="H348" i="3" s="1"/>
  <c r="E351" i="3"/>
  <c r="M351" i="3" s="1"/>
  <c r="N351" i="3" s="1"/>
  <c r="E352" i="3"/>
  <c r="H352" i="3" s="1"/>
  <c r="E355" i="3"/>
  <c r="E356" i="3"/>
  <c r="M356" i="3" s="1"/>
  <c r="N356" i="3" s="1"/>
  <c r="E357" i="3"/>
  <c r="H357" i="3" s="1"/>
  <c r="C333" i="3"/>
  <c r="E333" i="3" s="1"/>
  <c r="M333" i="3" s="1"/>
  <c r="N333" i="3" s="1"/>
  <c r="C319" i="3"/>
  <c r="E319" i="3" s="1"/>
  <c r="C318" i="3"/>
  <c r="E318" i="3" s="1"/>
  <c r="M318" i="3" s="1"/>
  <c r="N318" i="3" s="1"/>
  <c r="C146" i="3"/>
  <c r="E146" i="3" s="1"/>
  <c r="C143" i="3"/>
  <c r="E143" i="3" s="1"/>
  <c r="H143" i="3" s="1"/>
  <c r="C140" i="3"/>
  <c r="E140" i="3" s="1"/>
  <c r="M140" i="3" s="1"/>
  <c r="N140" i="3" s="1"/>
  <c r="C117" i="3"/>
  <c r="E117" i="3" s="1"/>
  <c r="C116" i="3"/>
  <c r="E116" i="3" s="1"/>
  <c r="C110" i="3"/>
  <c r="E110" i="3" s="1"/>
  <c r="H110" i="3" s="1"/>
  <c r="C108" i="3"/>
  <c r="E108" i="3" s="1"/>
  <c r="C83" i="3"/>
  <c r="E83" i="3" s="1"/>
  <c r="M83" i="3" s="1"/>
  <c r="N83" i="3" s="1"/>
  <c r="C81" i="3"/>
  <c r="E81" i="3" s="1"/>
  <c r="C77" i="3"/>
  <c r="E77" i="3" s="1"/>
  <c r="C62" i="3"/>
  <c r="E62" i="3" s="1"/>
  <c r="C59" i="3"/>
  <c r="E59" i="3" s="1"/>
  <c r="H59" i="3" s="1"/>
  <c r="C58" i="3"/>
  <c r="E58" i="3" s="1"/>
  <c r="C57" i="3"/>
  <c r="E57" i="3" s="1"/>
  <c r="C54" i="3"/>
  <c r="E54" i="3" s="1"/>
  <c r="C53" i="3"/>
  <c r="E53" i="3" s="1"/>
  <c r="C49" i="3"/>
  <c r="E49" i="3" s="1"/>
  <c r="C41" i="3"/>
  <c r="E41" i="3" s="1"/>
  <c r="C33" i="3"/>
  <c r="E33" i="3" s="1"/>
  <c r="H33" i="3" s="1"/>
  <c r="C32" i="3"/>
  <c r="E32" i="3" s="1"/>
  <c r="C31" i="3"/>
  <c r="E31" i="3" s="1"/>
  <c r="H31" i="3" s="1"/>
  <c r="C26" i="3"/>
  <c r="C28" i="3" s="1"/>
  <c r="E28" i="3" s="1"/>
  <c r="C25" i="3"/>
  <c r="E25" i="3" s="1"/>
  <c r="C24" i="3"/>
  <c r="E24" i="3" s="1"/>
  <c r="C23" i="3"/>
  <c r="E23" i="3" s="1"/>
  <c r="H23" i="3" s="1"/>
  <c r="M214" i="3" l="1"/>
  <c r="N214" i="3" s="1"/>
  <c r="O214" i="3" s="1"/>
  <c r="P214" i="3" s="1"/>
  <c r="C82" i="3"/>
  <c r="E82" i="3" s="1"/>
  <c r="H82" i="3" s="1"/>
  <c r="E26" i="3"/>
  <c r="H26" i="3" s="1"/>
  <c r="M352" i="3"/>
  <c r="N352" i="3" s="1"/>
  <c r="O352" i="3" s="1"/>
  <c r="P352" i="3" s="1"/>
  <c r="M133" i="3"/>
  <c r="N133" i="3" s="1"/>
  <c r="O133" i="3" s="1"/>
  <c r="P133" i="3" s="1"/>
  <c r="M187" i="3"/>
  <c r="N187" i="3" s="1"/>
  <c r="O187" i="3" s="1"/>
  <c r="P187" i="3" s="1"/>
  <c r="H276" i="3"/>
  <c r="O276" i="3" s="1"/>
  <c r="P276" i="3" s="1"/>
  <c r="H183" i="3"/>
  <c r="O183" i="3" s="1"/>
  <c r="P183" i="3" s="1"/>
  <c r="H306" i="3"/>
  <c r="O306" i="3" s="1"/>
  <c r="P306" i="3" s="1"/>
  <c r="M272" i="3"/>
  <c r="N272" i="3" s="1"/>
  <c r="O272" i="3" s="1"/>
  <c r="P272" i="3" s="1"/>
  <c r="H147" i="3"/>
  <c r="O147" i="3" s="1"/>
  <c r="P147" i="3" s="1"/>
  <c r="H333" i="3"/>
  <c r="O333" i="3" s="1"/>
  <c r="P333" i="3" s="1"/>
  <c r="H293" i="3"/>
  <c r="O293" i="3" s="1"/>
  <c r="P293" i="3" s="1"/>
  <c r="M234" i="3"/>
  <c r="N234" i="3" s="1"/>
  <c r="O234" i="3" s="1"/>
  <c r="P234" i="3" s="1"/>
  <c r="M79" i="3"/>
  <c r="N79" i="3" s="1"/>
  <c r="O79" i="3" s="1"/>
  <c r="P79" i="3" s="1"/>
  <c r="M357" i="3"/>
  <c r="N357" i="3" s="1"/>
  <c r="O357" i="3" s="1"/>
  <c r="P357" i="3" s="1"/>
  <c r="M305" i="3"/>
  <c r="N305" i="3" s="1"/>
  <c r="M321" i="3"/>
  <c r="N321" i="3" s="1"/>
  <c r="O321" i="3" s="1"/>
  <c r="P321" i="3" s="1"/>
  <c r="H233" i="3"/>
  <c r="O233" i="3" s="1"/>
  <c r="P233" i="3" s="1"/>
  <c r="H167" i="3"/>
  <c r="O167" i="3" s="1"/>
  <c r="P167" i="3" s="1"/>
  <c r="H119" i="3"/>
  <c r="O119" i="3" s="1"/>
  <c r="P119" i="3" s="1"/>
  <c r="M59" i="3"/>
  <c r="N59" i="3" s="1"/>
  <c r="H271" i="3"/>
  <c r="O271" i="3" s="1"/>
  <c r="P271" i="3" s="1"/>
  <c r="M254" i="3"/>
  <c r="N254" i="3" s="1"/>
  <c r="O254" i="3" s="1"/>
  <c r="P254" i="3" s="1"/>
  <c r="M118" i="3"/>
  <c r="N118" i="3" s="1"/>
  <c r="M102" i="3"/>
  <c r="N102" i="3" s="1"/>
  <c r="M95" i="3"/>
  <c r="N95" i="3" s="1"/>
  <c r="O95" i="3" s="1"/>
  <c r="P95" i="3" s="1"/>
  <c r="H156" i="3"/>
  <c r="O156" i="3" s="1"/>
  <c r="P156" i="3" s="1"/>
  <c r="H356" i="3"/>
  <c r="H351" i="3"/>
  <c r="O351" i="3" s="1"/>
  <c r="P351" i="3" s="1"/>
  <c r="H337" i="3"/>
  <c r="O337" i="3" s="1"/>
  <c r="P337" i="3" s="1"/>
  <c r="H320" i="3"/>
  <c r="O320" i="3" s="1"/>
  <c r="P320" i="3" s="1"/>
  <c r="M309" i="3"/>
  <c r="N309" i="3" s="1"/>
  <c r="M302" i="3"/>
  <c r="N302" i="3" s="1"/>
  <c r="O302" i="3" s="1"/>
  <c r="P302" i="3" s="1"/>
  <c r="H288" i="3"/>
  <c r="O288" i="3" s="1"/>
  <c r="P288" i="3" s="1"/>
  <c r="M274" i="3"/>
  <c r="N274" i="3" s="1"/>
  <c r="O274" i="3" s="1"/>
  <c r="P274" i="3" s="1"/>
  <c r="M265" i="3"/>
  <c r="N265" i="3" s="1"/>
  <c r="O265" i="3" s="1"/>
  <c r="P265" i="3" s="1"/>
  <c r="H260" i="3"/>
  <c r="O260" i="3" s="1"/>
  <c r="P260" i="3" s="1"/>
  <c r="M241" i="3"/>
  <c r="N241" i="3" s="1"/>
  <c r="O241" i="3" s="1"/>
  <c r="P241" i="3" s="1"/>
  <c r="M199" i="3"/>
  <c r="N199" i="3" s="1"/>
  <c r="O199" i="3" s="1"/>
  <c r="P199" i="3" s="1"/>
  <c r="H181" i="3"/>
  <c r="O181" i="3" s="1"/>
  <c r="P181" i="3" s="1"/>
  <c r="M155" i="3"/>
  <c r="N155" i="3" s="1"/>
  <c r="O155" i="3" s="1"/>
  <c r="P155" i="3" s="1"/>
  <c r="H73" i="3"/>
  <c r="O73" i="3" s="1"/>
  <c r="P73" i="3" s="1"/>
  <c r="M36" i="3"/>
  <c r="N36" i="3" s="1"/>
  <c r="O36" i="3" s="1"/>
  <c r="P36" i="3" s="1"/>
  <c r="M345" i="3"/>
  <c r="N345" i="3" s="1"/>
  <c r="O345" i="3" s="1"/>
  <c r="P345" i="3" s="1"/>
  <c r="H318" i="3"/>
  <c r="O318" i="3" s="1"/>
  <c r="P318" i="3" s="1"/>
  <c r="M307" i="3"/>
  <c r="N307" i="3" s="1"/>
  <c r="O307" i="3" s="1"/>
  <c r="P307" i="3" s="1"/>
  <c r="H278" i="3"/>
  <c r="O278" i="3" s="1"/>
  <c r="P278" i="3" s="1"/>
  <c r="H273" i="3"/>
  <c r="O273" i="3" s="1"/>
  <c r="P273" i="3" s="1"/>
  <c r="H264" i="3"/>
  <c r="O264" i="3" s="1"/>
  <c r="P264" i="3" s="1"/>
  <c r="H238" i="3"/>
  <c r="H195" i="3"/>
  <c r="O195" i="3" s="1"/>
  <c r="P195" i="3" s="1"/>
  <c r="H150" i="3"/>
  <c r="O150" i="3" s="1"/>
  <c r="P150" i="3" s="1"/>
  <c r="M115" i="3"/>
  <c r="N115" i="3" s="1"/>
  <c r="O115" i="3" s="1"/>
  <c r="P115" i="3" s="1"/>
  <c r="H83" i="3"/>
  <c r="O83" i="3" s="1"/>
  <c r="P83" i="3" s="1"/>
  <c r="H43" i="3"/>
  <c r="O43" i="3" s="1"/>
  <c r="P43" i="3" s="1"/>
  <c r="M33" i="3"/>
  <c r="N33" i="3" s="1"/>
  <c r="O33" i="3" s="1"/>
  <c r="P33" i="3" s="1"/>
  <c r="M312" i="3"/>
  <c r="N312" i="3" s="1"/>
  <c r="O312" i="3" s="1"/>
  <c r="P312" i="3" s="1"/>
  <c r="M296" i="3"/>
  <c r="N296" i="3" s="1"/>
  <c r="O296" i="3" s="1"/>
  <c r="P296" i="3" s="1"/>
  <c r="H240" i="3"/>
  <c r="O240" i="3" s="1"/>
  <c r="P240" i="3" s="1"/>
  <c r="H198" i="3"/>
  <c r="O198" i="3" s="1"/>
  <c r="P198" i="3" s="1"/>
  <c r="H344" i="3"/>
  <c r="O344" i="3" s="1"/>
  <c r="P344" i="3" s="1"/>
  <c r="H311" i="3"/>
  <c r="O311" i="3" s="1"/>
  <c r="P311" i="3" s="1"/>
  <c r="M300" i="3"/>
  <c r="N300" i="3" s="1"/>
  <c r="O300" i="3" s="1"/>
  <c r="P300" i="3" s="1"/>
  <c r="M252" i="3"/>
  <c r="N252" i="3" s="1"/>
  <c r="O252" i="3" s="1"/>
  <c r="P252" i="3" s="1"/>
  <c r="M221" i="3"/>
  <c r="N221" i="3" s="1"/>
  <c r="O221" i="3" s="1"/>
  <c r="P221" i="3" s="1"/>
  <c r="M213" i="3"/>
  <c r="N213" i="3" s="1"/>
  <c r="O213" i="3" s="1"/>
  <c r="P213" i="3" s="1"/>
  <c r="H208" i="3"/>
  <c r="O208" i="3" s="1"/>
  <c r="P208" i="3" s="1"/>
  <c r="M197" i="3"/>
  <c r="N197" i="3" s="1"/>
  <c r="O197" i="3" s="1"/>
  <c r="P197" i="3" s="1"/>
  <c r="M186" i="3"/>
  <c r="N186" i="3" s="1"/>
  <c r="O186" i="3" s="1"/>
  <c r="P186" i="3" s="1"/>
  <c r="M342" i="3"/>
  <c r="N342" i="3" s="1"/>
  <c r="O342" i="3" s="1"/>
  <c r="P342" i="3" s="1"/>
  <c r="M336" i="3"/>
  <c r="N336" i="3" s="1"/>
  <c r="O336" i="3" s="1"/>
  <c r="P336" i="3" s="1"/>
  <c r="M314" i="3"/>
  <c r="N314" i="3" s="1"/>
  <c r="O314" i="3" s="1"/>
  <c r="P314" i="3" s="1"/>
  <c r="H224" i="3"/>
  <c r="O224" i="3" s="1"/>
  <c r="P224" i="3" s="1"/>
  <c r="M170" i="3"/>
  <c r="N170" i="3" s="1"/>
  <c r="O170" i="3" s="1"/>
  <c r="P170" i="3" s="1"/>
  <c r="O305" i="3"/>
  <c r="P305" i="3" s="1"/>
  <c r="H313" i="3"/>
  <c r="O313" i="3" s="1"/>
  <c r="P313" i="3" s="1"/>
  <c r="H304" i="3"/>
  <c r="O304" i="3" s="1"/>
  <c r="P304" i="3" s="1"/>
  <c r="H297" i="3"/>
  <c r="O297" i="3" s="1"/>
  <c r="P297" i="3" s="1"/>
  <c r="H256" i="3"/>
  <c r="O256" i="3" s="1"/>
  <c r="P256" i="3" s="1"/>
  <c r="M236" i="3"/>
  <c r="N236" i="3" s="1"/>
  <c r="O236" i="3" s="1"/>
  <c r="P236" i="3" s="1"/>
  <c r="H218" i="3"/>
  <c r="O218" i="3" s="1"/>
  <c r="P218" i="3" s="1"/>
  <c r="M211" i="3"/>
  <c r="N211" i="3" s="1"/>
  <c r="O211" i="3" s="1"/>
  <c r="P211" i="3" s="1"/>
  <c r="H192" i="3"/>
  <c r="O192" i="3" s="1"/>
  <c r="P192" i="3" s="1"/>
  <c r="M158" i="3"/>
  <c r="N158" i="3" s="1"/>
  <c r="O158" i="3" s="1"/>
  <c r="P158" i="3" s="1"/>
  <c r="H109" i="3"/>
  <c r="O109" i="3" s="1"/>
  <c r="P109" i="3" s="1"/>
  <c r="M53" i="3"/>
  <c r="N53" i="3" s="1"/>
  <c r="H53" i="3"/>
  <c r="M132" i="3"/>
  <c r="N132" i="3" s="1"/>
  <c r="H132" i="3"/>
  <c r="H120" i="3"/>
  <c r="M120" i="3"/>
  <c r="N120" i="3" s="1"/>
  <c r="H116" i="3"/>
  <c r="M116" i="3"/>
  <c r="N116" i="3" s="1"/>
  <c r="H108" i="3"/>
  <c r="M108" i="3"/>
  <c r="N108" i="3" s="1"/>
  <c r="H104" i="3"/>
  <c r="M104" i="3"/>
  <c r="N104" i="3" s="1"/>
  <c r="H100" i="3"/>
  <c r="M100" i="3"/>
  <c r="N100" i="3" s="1"/>
  <c r="H92" i="3"/>
  <c r="M92" i="3"/>
  <c r="N92" i="3" s="1"/>
  <c r="M88" i="3"/>
  <c r="N88" i="3" s="1"/>
  <c r="H88" i="3"/>
  <c r="H84" i="3"/>
  <c r="M84" i="3"/>
  <c r="N84" i="3" s="1"/>
  <c r="O238" i="3"/>
  <c r="P238" i="3" s="1"/>
  <c r="M112" i="3"/>
  <c r="N112" i="3" s="1"/>
  <c r="O112" i="3" s="1"/>
  <c r="P112" i="3" s="1"/>
  <c r="H146" i="3"/>
  <c r="M146" i="3"/>
  <c r="N146" i="3" s="1"/>
  <c r="H334" i="3"/>
  <c r="M334" i="3"/>
  <c r="N334" i="3" s="1"/>
  <c r="H310" i="3"/>
  <c r="M310" i="3"/>
  <c r="N310" i="3" s="1"/>
  <c r="H294" i="3"/>
  <c r="M294" i="3"/>
  <c r="N294" i="3" s="1"/>
  <c r="H270" i="3"/>
  <c r="M270" i="3"/>
  <c r="N270" i="3" s="1"/>
  <c r="H242" i="3"/>
  <c r="M242" i="3"/>
  <c r="N242" i="3" s="1"/>
  <c r="H200" i="3"/>
  <c r="M200" i="3"/>
  <c r="N200" i="3" s="1"/>
  <c r="H184" i="3"/>
  <c r="M184" i="3"/>
  <c r="N184" i="3" s="1"/>
  <c r="M180" i="3"/>
  <c r="N180" i="3" s="1"/>
  <c r="H180" i="3"/>
  <c r="H168" i="3"/>
  <c r="M168" i="3"/>
  <c r="N168" i="3" s="1"/>
  <c r="H164" i="3"/>
  <c r="M164" i="3"/>
  <c r="N164" i="3" s="1"/>
  <c r="H160" i="3"/>
  <c r="M160" i="3"/>
  <c r="N160" i="3" s="1"/>
  <c r="H152" i="3"/>
  <c r="M152" i="3"/>
  <c r="N152" i="3" s="1"/>
  <c r="H148" i="3"/>
  <c r="M148" i="3"/>
  <c r="N148" i="3" s="1"/>
  <c r="M81" i="3"/>
  <c r="N81" i="3" s="1"/>
  <c r="H81" i="3"/>
  <c r="H77" i="3"/>
  <c r="M77" i="3"/>
  <c r="N77" i="3" s="1"/>
  <c r="H58" i="3"/>
  <c r="M58" i="3"/>
  <c r="N58" i="3" s="1"/>
  <c r="H54" i="3"/>
  <c r="M54" i="3"/>
  <c r="N54" i="3" s="1"/>
  <c r="H50" i="3"/>
  <c r="M50" i="3"/>
  <c r="N50" i="3" s="1"/>
  <c r="H42" i="3"/>
  <c r="M42" i="3"/>
  <c r="N42" i="3" s="1"/>
  <c r="M38" i="3"/>
  <c r="N38" i="3" s="1"/>
  <c r="H38" i="3"/>
  <c r="M338" i="3"/>
  <c r="N338" i="3" s="1"/>
  <c r="O338" i="3" s="1"/>
  <c r="P338" i="3" s="1"/>
  <c r="H335" i="3"/>
  <c r="O335" i="3" s="1"/>
  <c r="P335" i="3" s="1"/>
  <c r="O309" i="3"/>
  <c r="P309" i="3" s="1"/>
  <c r="M298" i="3"/>
  <c r="N298" i="3" s="1"/>
  <c r="O298" i="3" s="1"/>
  <c r="P298" i="3" s="1"/>
  <c r="H295" i="3"/>
  <c r="O295" i="3" s="1"/>
  <c r="P295" i="3" s="1"/>
  <c r="M291" i="3"/>
  <c r="N291" i="3" s="1"/>
  <c r="O291" i="3" s="1"/>
  <c r="P291" i="3" s="1"/>
  <c r="H251" i="3"/>
  <c r="O251" i="3" s="1"/>
  <c r="P251" i="3" s="1"/>
  <c r="M239" i="3"/>
  <c r="N239" i="3" s="1"/>
  <c r="O239" i="3" s="1"/>
  <c r="P239" i="3" s="1"/>
  <c r="M219" i="3"/>
  <c r="N219" i="3" s="1"/>
  <c r="O219" i="3" s="1"/>
  <c r="P219" i="3" s="1"/>
  <c r="H216" i="3"/>
  <c r="O216" i="3" s="1"/>
  <c r="P216" i="3" s="1"/>
  <c r="M196" i="3"/>
  <c r="N196" i="3" s="1"/>
  <c r="O196" i="3" s="1"/>
  <c r="P196" i="3" s="1"/>
  <c r="H193" i="3"/>
  <c r="O193" i="3" s="1"/>
  <c r="P193" i="3" s="1"/>
  <c r="M161" i="3"/>
  <c r="N161" i="3" s="1"/>
  <c r="O161" i="3" s="1"/>
  <c r="P161" i="3" s="1"/>
  <c r="M143" i="3"/>
  <c r="N143" i="3" s="1"/>
  <c r="O143" i="3" s="1"/>
  <c r="P143" i="3" s="1"/>
  <c r="M89" i="3"/>
  <c r="N89" i="3" s="1"/>
  <c r="O89" i="3" s="1"/>
  <c r="P89" i="3" s="1"/>
  <c r="H28" i="3"/>
  <c r="M28" i="3"/>
  <c r="N28" i="3" s="1"/>
  <c r="M145" i="3"/>
  <c r="N145" i="3" s="1"/>
  <c r="H145" i="3"/>
  <c r="H355" i="3"/>
  <c r="M355" i="3"/>
  <c r="N355" i="3" s="1"/>
  <c r="H343" i="3"/>
  <c r="M343" i="3"/>
  <c r="N343" i="3" s="1"/>
  <c r="H319" i="3"/>
  <c r="M319" i="3"/>
  <c r="N319" i="3" s="1"/>
  <c r="H303" i="3"/>
  <c r="M303" i="3"/>
  <c r="N303" i="3" s="1"/>
  <c r="H279" i="3"/>
  <c r="M279" i="3"/>
  <c r="N279" i="3" s="1"/>
  <c r="H263" i="3"/>
  <c r="M263" i="3"/>
  <c r="N263" i="3" s="1"/>
  <c r="H259" i="3"/>
  <c r="M259" i="3"/>
  <c r="N259" i="3" s="1"/>
  <c r="H255" i="3"/>
  <c r="M255" i="3"/>
  <c r="N255" i="3" s="1"/>
  <c r="H220" i="3"/>
  <c r="M220" i="3"/>
  <c r="N220" i="3" s="1"/>
  <c r="H212" i="3"/>
  <c r="M212" i="3"/>
  <c r="N212" i="3" s="1"/>
  <c r="H185" i="3"/>
  <c r="M185" i="3"/>
  <c r="N185" i="3" s="1"/>
  <c r="H169" i="3"/>
  <c r="M169" i="3"/>
  <c r="N169" i="3" s="1"/>
  <c r="H165" i="3"/>
  <c r="M165" i="3"/>
  <c r="N165" i="3" s="1"/>
  <c r="M157" i="3"/>
  <c r="N157" i="3" s="1"/>
  <c r="H157" i="3"/>
  <c r="H153" i="3"/>
  <c r="M153" i="3"/>
  <c r="N153" i="3" s="1"/>
  <c r="H149" i="3"/>
  <c r="M149" i="3"/>
  <c r="N149" i="3" s="1"/>
  <c r="H144" i="3"/>
  <c r="M144" i="3"/>
  <c r="N144" i="3" s="1"/>
  <c r="M25" i="3"/>
  <c r="N25" i="3" s="1"/>
  <c r="H25" i="3"/>
  <c r="H299" i="3"/>
  <c r="O299" i="3" s="1"/>
  <c r="P299" i="3" s="1"/>
  <c r="H141" i="3"/>
  <c r="M141" i="3"/>
  <c r="N141" i="3" s="1"/>
  <c r="M117" i="3"/>
  <c r="N117" i="3" s="1"/>
  <c r="H117" i="3"/>
  <c r="H113" i="3"/>
  <c r="M113" i="3"/>
  <c r="N113" i="3" s="1"/>
  <c r="H105" i="3"/>
  <c r="M105" i="3"/>
  <c r="N105" i="3" s="1"/>
  <c r="H101" i="3"/>
  <c r="M101" i="3"/>
  <c r="N101" i="3" s="1"/>
  <c r="H97" i="3"/>
  <c r="M97" i="3"/>
  <c r="N97" i="3" s="1"/>
  <c r="H93" i="3"/>
  <c r="M93" i="3"/>
  <c r="N93" i="3" s="1"/>
  <c r="H80" i="3"/>
  <c r="M80" i="3"/>
  <c r="N80" i="3" s="1"/>
  <c r="H57" i="3"/>
  <c r="M57" i="3"/>
  <c r="N57" i="3" s="1"/>
  <c r="H49" i="3"/>
  <c r="M49" i="3"/>
  <c r="N49" i="3" s="1"/>
  <c r="H45" i="3"/>
  <c r="M45" i="3"/>
  <c r="N45" i="3" s="1"/>
  <c r="H41" i="3"/>
  <c r="M41" i="3"/>
  <c r="N41" i="3" s="1"/>
  <c r="H37" i="3"/>
  <c r="M37" i="3"/>
  <c r="N37" i="3" s="1"/>
  <c r="M23" i="3"/>
  <c r="N23" i="3" s="1"/>
  <c r="O23" i="3" s="1"/>
  <c r="P23" i="3" s="1"/>
  <c r="H275" i="3"/>
  <c r="O275" i="3" s="1"/>
  <c r="P275" i="3" s="1"/>
  <c r="H235" i="3"/>
  <c r="O235" i="3" s="1"/>
  <c r="P235" i="3" s="1"/>
  <c r="H215" i="3"/>
  <c r="O215" i="3" s="1"/>
  <c r="P215" i="3" s="1"/>
  <c r="H140" i="3"/>
  <c r="O140" i="3" s="1"/>
  <c r="P140" i="3" s="1"/>
  <c r="H96" i="3"/>
  <c r="O96" i="3" s="1"/>
  <c r="P96" i="3" s="1"/>
  <c r="H46" i="3"/>
  <c r="O46" i="3" s="1"/>
  <c r="P46" i="3" s="1"/>
  <c r="H159" i="3"/>
  <c r="M159" i="3"/>
  <c r="N159" i="3" s="1"/>
  <c r="H139" i="3"/>
  <c r="M139" i="3"/>
  <c r="N139" i="3" s="1"/>
  <c r="H131" i="3"/>
  <c r="M131" i="3"/>
  <c r="N131" i="3" s="1"/>
  <c r="H111" i="3"/>
  <c r="M111" i="3"/>
  <c r="N111" i="3" s="1"/>
  <c r="H103" i="3"/>
  <c r="M103" i="3"/>
  <c r="N103" i="3" s="1"/>
  <c r="H52" i="3"/>
  <c r="M52" i="3"/>
  <c r="N52" i="3" s="1"/>
  <c r="H32" i="3"/>
  <c r="M32" i="3"/>
  <c r="N32" i="3" s="1"/>
  <c r="H24" i="3"/>
  <c r="M24" i="3"/>
  <c r="N24" i="3" s="1"/>
  <c r="M348" i="3"/>
  <c r="N348" i="3" s="1"/>
  <c r="O348" i="3" s="1"/>
  <c r="P348" i="3" s="1"/>
  <c r="M341" i="3"/>
  <c r="N341" i="3" s="1"/>
  <c r="O341" i="3" s="1"/>
  <c r="P341" i="3" s="1"/>
  <c r="M332" i="3"/>
  <c r="N332" i="3" s="1"/>
  <c r="O332" i="3" s="1"/>
  <c r="P332" i="3" s="1"/>
  <c r="M317" i="3"/>
  <c r="N317" i="3" s="1"/>
  <c r="O317" i="3" s="1"/>
  <c r="P317" i="3" s="1"/>
  <c r="M308" i="3"/>
  <c r="N308" i="3" s="1"/>
  <c r="O308" i="3" s="1"/>
  <c r="P308" i="3" s="1"/>
  <c r="M301" i="3"/>
  <c r="N301" i="3" s="1"/>
  <c r="O301" i="3" s="1"/>
  <c r="P301" i="3" s="1"/>
  <c r="M292" i="3"/>
  <c r="N292" i="3" s="1"/>
  <c r="O292" i="3" s="1"/>
  <c r="P292" i="3" s="1"/>
  <c r="M277" i="3"/>
  <c r="N277" i="3" s="1"/>
  <c r="O277" i="3" s="1"/>
  <c r="P277" i="3" s="1"/>
  <c r="M268" i="3"/>
  <c r="N268" i="3" s="1"/>
  <c r="O268" i="3" s="1"/>
  <c r="P268" i="3" s="1"/>
  <c r="M253" i="3"/>
  <c r="N253" i="3" s="1"/>
  <c r="O253" i="3" s="1"/>
  <c r="P253" i="3" s="1"/>
  <c r="M237" i="3"/>
  <c r="N237" i="3" s="1"/>
  <c r="O237" i="3" s="1"/>
  <c r="P237" i="3" s="1"/>
  <c r="M232" i="3"/>
  <c r="N232" i="3" s="1"/>
  <c r="O232" i="3" s="1"/>
  <c r="P232" i="3" s="1"/>
  <c r="M217" i="3"/>
  <c r="N217" i="3" s="1"/>
  <c r="O217" i="3" s="1"/>
  <c r="P217" i="3" s="1"/>
  <c r="M194" i="3"/>
  <c r="N194" i="3" s="1"/>
  <c r="O194" i="3" s="1"/>
  <c r="P194" i="3" s="1"/>
  <c r="H166" i="3"/>
  <c r="O166" i="3" s="1"/>
  <c r="P166" i="3" s="1"/>
  <c r="H163" i="3"/>
  <c r="O163" i="3" s="1"/>
  <c r="P163" i="3" s="1"/>
  <c r="M154" i="3"/>
  <c r="N154" i="3" s="1"/>
  <c r="O154" i="3" s="1"/>
  <c r="P154" i="3" s="1"/>
  <c r="M151" i="3"/>
  <c r="N151" i="3" s="1"/>
  <c r="O151" i="3" s="1"/>
  <c r="P151" i="3" s="1"/>
  <c r="H135" i="3"/>
  <c r="O135" i="3" s="1"/>
  <c r="P135" i="3" s="1"/>
  <c r="M94" i="3"/>
  <c r="N94" i="3" s="1"/>
  <c r="O94" i="3" s="1"/>
  <c r="P94" i="3" s="1"/>
  <c r="M91" i="3"/>
  <c r="N91" i="3" s="1"/>
  <c r="O91" i="3" s="1"/>
  <c r="P91" i="3" s="1"/>
  <c r="H78" i="3"/>
  <c r="O78" i="3" s="1"/>
  <c r="P78" i="3" s="1"/>
  <c r="M63" i="3"/>
  <c r="N63" i="3" s="1"/>
  <c r="O63" i="3" s="1"/>
  <c r="P63" i="3" s="1"/>
  <c r="M51" i="3"/>
  <c r="N51" i="3" s="1"/>
  <c r="O51" i="3" s="1"/>
  <c r="P51" i="3" s="1"/>
  <c r="M31" i="3"/>
  <c r="N31" i="3" s="1"/>
  <c r="O31" i="3" s="1"/>
  <c r="P31" i="3" s="1"/>
  <c r="O102" i="3"/>
  <c r="P102" i="3" s="1"/>
  <c r="H162" i="3"/>
  <c r="M162" i="3"/>
  <c r="N162" i="3" s="1"/>
  <c r="H142" i="3"/>
  <c r="M142" i="3"/>
  <c r="N142" i="3" s="1"/>
  <c r="H134" i="3"/>
  <c r="M134" i="3"/>
  <c r="N134" i="3" s="1"/>
  <c r="O118" i="3"/>
  <c r="P118" i="3" s="1"/>
  <c r="H98" i="3"/>
  <c r="M98" i="3"/>
  <c r="N98" i="3" s="1"/>
  <c r="H62" i="3"/>
  <c r="M62" i="3"/>
  <c r="N62" i="3" s="1"/>
  <c r="M182" i="3"/>
  <c r="N182" i="3" s="1"/>
  <c r="O182" i="3" s="1"/>
  <c r="P182" i="3" s="1"/>
  <c r="M179" i="3"/>
  <c r="N179" i="3" s="1"/>
  <c r="O179" i="3" s="1"/>
  <c r="P179" i="3" s="1"/>
  <c r="M110" i="3"/>
  <c r="N110" i="3" s="1"/>
  <c r="O110" i="3" s="1"/>
  <c r="P110" i="3" s="1"/>
  <c r="M74" i="3"/>
  <c r="N74" i="3" s="1"/>
  <c r="O74" i="3" s="1"/>
  <c r="P74" i="3" s="1"/>
  <c r="M44" i="3"/>
  <c r="N44" i="3" s="1"/>
  <c r="O44" i="3" s="1"/>
  <c r="P44" i="3" s="1"/>
  <c r="O356" i="3"/>
  <c r="P356" i="3" s="1"/>
  <c r="O59" i="3"/>
  <c r="P59" i="3" s="1"/>
  <c r="C27" i="3"/>
  <c r="E27" i="3" s="1"/>
  <c r="A35" i="3"/>
  <c r="A39" i="3"/>
  <c r="A47" i="3"/>
  <c r="A55" i="3"/>
  <c r="O98" i="3" l="1"/>
  <c r="P98" i="3" s="1"/>
  <c r="M82" i="3"/>
  <c r="N82" i="3" s="1"/>
  <c r="O77" i="3"/>
  <c r="P77" i="3" s="1"/>
  <c r="M26" i="3"/>
  <c r="N26" i="3" s="1"/>
  <c r="O26" i="3" s="1"/>
  <c r="P26" i="3" s="1"/>
  <c r="O80" i="3"/>
  <c r="P80" i="3" s="1"/>
  <c r="O50" i="3"/>
  <c r="P50" i="3" s="1"/>
  <c r="O310" i="3"/>
  <c r="P310" i="3" s="1"/>
  <c r="O146" i="3"/>
  <c r="P146" i="3" s="1"/>
  <c r="O100" i="3"/>
  <c r="P100" i="3" s="1"/>
  <c r="O108" i="3"/>
  <c r="P108" i="3" s="1"/>
  <c r="O120" i="3"/>
  <c r="P120" i="3" s="1"/>
  <c r="O212" i="3"/>
  <c r="P212" i="3" s="1"/>
  <c r="O41" i="3"/>
  <c r="P41" i="3" s="1"/>
  <c r="O49" i="3"/>
  <c r="P49" i="3" s="1"/>
  <c r="O93" i="3"/>
  <c r="P93" i="3" s="1"/>
  <c r="O101" i="3"/>
  <c r="P101" i="3" s="1"/>
  <c r="O113" i="3"/>
  <c r="P113" i="3" s="1"/>
  <c r="O141" i="3"/>
  <c r="P141" i="3" s="1"/>
  <c r="O32" i="3"/>
  <c r="P32" i="3" s="1"/>
  <c r="O103" i="3"/>
  <c r="P103" i="3" s="1"/>
  <c r="O25" i="3"/>
  <c r="P25" i="3" s="1"/>
  <c r="O144" i="3"/>
  <c r="P144" i="3" s="1"/>
  <c r="O153" i="3"/>
  <c r="P153" i="3" s="1"/>
  <c r="O165" i="3"/>
  <c r="P165" i="3" s="1"/>
  <c r="O279" i="3"/>
  <c r="P279" i="3" s="1"/>
  <c r="O319" i="3"/>
  <c r="P319" i="3" s="1"/>
  <c r="O28" i="3"/>
  <c r="P28" i="3" s="1"/>
  <c r="O42" i="3"/>
  <c r="P42" i="3" s="1"/>
  <c r="O164" i="3"/>
  <c r="P164" i="3" s="1"/>
  <c r="O270" i="3"/>
  <c r="P270" i="3" s="1"/>
  <c r="O92" i="3"/>
  <c r="P92" i="3" s="1"/>
  <c r="O132" i="3"/>
  <c r="P132" i="3" s="1"/>
  <c r="O53" i="3"/>
  <c r="P53" i="3" s="1"/>
  <c r="O52" i="3"/>
  <c r="P52" i="3" s="1"/>
  <c r="O145" i="3"/>
  <c r="P145" i="3" s="1"/>
  <c r="O242" i="3"/>
  <c r="P242" i="3" s="1"/>
  <c r="O111" i="3"/>
  <c r="P111" i="3" s="1"/>
  <c r="O105" i="3"/>
  <c r="P105" i="3" s="1"/>
  <c r="O117" i="3"/>
  <c r="P117" i="3" s="1"/>
  <c r="O149" i="3"/>
  <c r="P149" i="3" s="1"/>
  <c r="O169" i="3"/>
  <c r="P169" i="3" s="1"/>
  <c r="O259" i="3"/>
  <c r="P259" i="3" s="1"/>
  <c r="O82" i="3"/>
  <c r="P82" i="3" s="1"/>
  <c r="O152" i="3"/>
  <c r="P152" i="3" s="1"/>
  <c r="O159" i="3"/>
  <c r="P159" i="3" s="1"/>
  <c r="O220" i="3"/>
  <c r="P220" i="3" s="1"/>
  <c r="O255" i="3"/>
  <c r="P255" i="3" s="1"/>
  <c r="O334" i="3"/>
  <c r="P334" i="3" s="1"/>
  <c r="O84" i="3"/>
  <c r="P84" i="3" s="1"/>
  <c r="H27" i="3"/>
  <c r="M27" i="3"/>
  <c r="N27" i="3" s="1"/>
  <c r="O134" i="3"/>
  <c r="P134" i="3" s="1"/>
  <c r="O24" i="3"/>
  <c r="P24" i="3" s="1"/>
  <c r="O139" i="3"/>
  <c r="P139" i="3" s="1"/>
  <c r="O185" i="3"/>
  <c r="P185" i="3" s="1"/>
  <c r="O263" i="3"/>
  <c r="P263" i="3" s="1"/>
  <c r="O343" i="3"/>
  <c r="P343" i="3" s="1"/>
  <c r="O38" i="3"/>
  <c r="P38" i="3" s="1"/>
  <c r="O58" i="3"/>
  <c r="P58" i="3" s="1"/>
  <c r="O148" i="3"/>
  <c r="P148" i="3" s="1"/>
  <c r="O200" i="3"/>
  <c r="P200" i="3" s="1"/>
  <c r="O88" i="3"/>
  <c r="P88" i="3" s="1"/>
  <c r="O131" i="3"/>
  <c r="P131" i="3" s="1"/>
  <c r="O160" i="3"/>
  <c r="P160" i="3" s="1"/>
  <c r="O168" i="3"/>
  <c r="P168" i="3" s="1"/>
  <c r="O184" i="3"/>
  <c r="P184" i="3" s="1"/>
  <c r="O62" i="3"/>
  <c r="P62" i="3" s="1"/>
  <c r="O162" i="3"/>
  <c r="P162" i="3" s="1"/>
  <c r="O142" i="3"/>
  <c r="P142" i="3" s="1"/>
  <c r="O37" i="3"/>
  <c r="P37" i="3" s="1"/>
  <c r="O45" i="3"/>
  <c r="P45" i="3" s="1"/>
  <c r="O57" i="3"/>
  <c r="P57" i="3" s="1"/>
  <c r="O97" i="3"/>
  <c r="P97" i="3" s="1"/>
  <c r="O157" i="3"/>
  <c r="P157" i="3" s="1"/>
  <c r="O303" i="3"/>
  <c r="P303" i="3" s="1"/>
  <c r="O355" i="3"/>
  <c r="P355" i="3" s="1"/>
  <c r="O54" i="3"/>
  <c r="P54" i="3" s="1"/>
  <c r="O81" i="3"/>
  <c r="P81" i="3" s="1"/>
  <c r="O180" i="3"/>
  <c r="P180" i="3" s="1"/>
  <c r="O294" i="3"/>
  <c r="P294" i="3" s="1"/>
  <c r="O104" i="3"/>
  <c r="P104" i="3" s="1"/>
  <c r="O116" i="3"/>
  <c r="P116" i="3" s="1"/>
  <c r="O27" i="3" l="1"/>
  <c r="P27" i="3" s="1"/>
  <c r="H358" i="3" l="1"/>
  <c r="N358" i="3"/>
  <c r="Q358" i="3" l="1"/>
  <c r="E18" i="3" l="1"/>
  <c r="H18" i="3" s="1"/>
  <c r="E17" i="3"/>
  <c r="M17" i="3" s="1"/>
  <c r="N17" i="3" s="1"/>
  <c r="E16" i="3"/>
  <c r="M16" i="3" s="1"/>
  <c r="N16" i="3" s="1"/>
  <c r="H17" i="3" l="1"/>
  <c r="O17" i="3" s="1"/>
  <c r="P17" i="3" s="1"/>
  <c r="M18" i="3"/>
  <c r="N18" i="3" s="1"/>
  <c r="O18" i="3" s="1"/>
  <c r="P18" i="3" s="1"/>
  <c r="H16" i="3"/>
  <c r="O16" i="3" s="1"/>
  <c r="P16" i="3" s="1"/>
  <c r="A22" i="3" l="1"/>
  <c r="A19" i="3" l="1"/>
  <c r="A10" i="3"/>
  <c r="A11" i="3" l="1"/>
  <c r="A12" i="3" l="1"/>
  <c r="E15" i="3"/>
  <c r="E14" i="3"/>
  <c r="E13" i="3"/>
  <c r="E12" i="3"/>
  <c r="E11" i="3"/>
  <c r="E10" i="3"/>
  <c r="E9" i="3"/>
  <c r="A13" i="3" l="1"/>
  <c r="H13" i="3"/>
  <c r="M13" i="3"/>
  <c r="N13" i="3" s="1"/>
  <c r="H14" i="3"/>
  <c r="M14" i="3"/>
  <c r="N14" i="3" s="1"/>
  <c r="M15" i="3"/>
  <c r="N15" i="3" s="1"/>
  <c r="H15" i="3"/>
  <c r="H10" i="3"/>
  <c r="M10" i="3"/>
  <c r="N10" i="3" s="1"/>
  <c r="H9" i="3"/>
  <c r="M9" i="3"/>
  <c r="N9" i="3" s="1"/>
  <c r="M11" i="3"/>
  <c r="N11" i="3" s="1"/>
  <c r="H11" i="3"/>
  <c r="H12" i="3"/>
  <c r="M12" i="3"/>
  <c r="N12" i="3" s="1"/>
  <c r="A14" i="3" l="1"/>
  <c r="O12" i="3"/>
  <c r="P12" i="3" s="1"/>
  <c r="O11" i="3"/>
  <c r="P11" i="3" s="1"/>
  <c r="O9" i="3"/>
  <c r="P9" i="3" s="1"/>
  <c r="O14" i="3"/>
  <c r="P14" i="3" s="1"/>
  <c r="O15" i="3"/>
  <c r="P15" i="3" s="1"/>
  <c r="O10" i="3"/>
  <c r="P10" i="3" s="1"/>
  <c r="O13" i="3"/>
  <c r="P13" i="3" s="1"/>
  <c r="N19" i="3"/>
  <c r="H19" i="3"/>
  <c r="A15" i="3" l="1"/>
  <c r="Q19" i="3"/>
  <c r="Q361" i="3" s="1"/>
  <c r="Q363" i="3" l="1"/>
  <c r="Q364" i="3"/>
  <c r="A16" i="3"/>
  <c r="A17" i="3" l="1"/>
  <c r="Q362" i="3"/>
  <c r="Q366" i="3" l="1"/>
  <c r="A18" i="3"/>
  <c r="A23" i="3" s="1"/>
  <c r="A24" i="3" l="1"/>
  <c r="A25" i="3" l="1"/>
  <c r="A26" i="3" l="1"/>
  <c r="A29" i="3"/>
  <c r="A27" i="3" l="1"/>
  <c r="A30" i="3"/>
  <c r="A48" i="3"/>
  <c r="A28" i="3" l="1"/>
  <c r="A31" i="3" s="1"/>
  <c r="A32" i="3" s="1"/>
  <c r="A33" i="3" l="1"/>
  <c r="A34" i="3" s="1"/>
  <c r="A36" i="3" s="1"/>
  <c r="A37" i="3" s="1"/>
  <c r="A38" i="3" s="1"/>
  <c r="A40" i="3" s="1"/>
  <c r="A41" i="3" s="1"/>
  <c r="A42" i="3" s="1"/>
  <c r="A43" i="3" l="1"/>
  <c r="A44" i="3" s="1"/>
  <c r="A45" i="3" l="1"/>
  <c r="A46" i="3" s="1"/>
  <c r="A51" i="3" s="1"/>
  <c r="A49" i="3" l="1"/>
  <c r="A50" i="3" s="1"/>
  <c r="A52" i="3" l="1"/>
  <c r="A53" i="3" s="1"/>
  <c r="A54" i="3" s="1"/>
  <c r="A56" i="3" s="1"/>
  <c r="A57" i="3" s="1"/>
  <c r="A58" i="3" s="1"/>
  <c r="A60" i="3"/>
  <c r="A61" i="3" s="1"/>
  <c r="A59" i="3" l="1"/>
  <c r="A62" i="3" s="1"/>
  <c r="A63" i="3" l="1"/>
  <c r="A73" i="3" l="1"/>
  <c r="A72" i="3"/>
  <c r="A76" i="3"/>
  <c r="A74" i="3" l="1"/>
  <c r="A77" i="3" s="1"/>
  <c r="A78" i="3" s="1"/>
  <c r="A79" i="3" s="1"/>
  <c r="A80" i="3" s="1"/>
  <c r="A81" i="3" l="1"/>
  <c r="A82" i="3" s="1"/>
  <c r="A83" i="3" s="1"/>
  <c r="A84" i="3" s="1"/>
  <c r="A88" i="3" s="1"/>
  <c r="A89" i="3" s="1"/>
  <c r="A91" i="3" s="1"/>
  <c r="A92" i="3" s="1"/>
  <c r="A93" i="3" s="1"/>
  <c r="A94" i="3" s="1"/>
  <c r="A95" i="3" s="1"/>
  <c r="A96" i="3" s="1"/>
  <c r="A97" i="3" s="1"/>
  <c r="A98" i="3" s="1"/>
  <c r="A100" i="3" s="1"/>
  <c r="A101" i="3" s="1"/>
  <c r="A102" i="3" s="1"/>
  <c r="A103" i="3" s="1"/>
  <c r="A104" i="3" s="1"/>
  <c r="A105" i="3" s="1"/>
  <c r="A108" i="3" s="1"/>
  <c r="A109" i="3" s="1"/>
  <c r="A110" i="3" s="1"/>
  <c r="A111" i="3" s="1"/>
  <c r="A112" i="3" s="1"/>
  <c r="A113" i="3" s="1"/>
  <c r="A115" i="3" s="1"/>
  <c r="A116" i="3" s="1"/>
  <c r="A117" i="3" s="1"/>
  <c r="A118" i="3" s="1"/>
  <c r="A119" i="3" s="1"/>
  <c r="A120" i="3" s="1"/>
  <c r="A131" i="3" s="1"/>
  <c r="A132" i="3" s="1"/>
  <c r="A133" i="3" s="1"/>
  <c r="A134" i="3" s="1"/>
  <c r="A135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9" i="3" s="1"/>
  <c r="A180" i="3" s="1"/>
  <c r="A181" i="3" s="1"/>
  <c r="A182" i="3" s="1"/>
  <c r="A183" i="3" s="1"/>
  <c r="A184" i="3" s="1"/>
  <c r="A185" i="3" s="1"/>
  <c r="A186" i="3" s="1"/>
  <c r="A187" i="3" s="1"/>
  <c r="A192" i="3" s="1"/>
  <c r="A193" i="3" s="1"/>
  <c r="A194" i="3" s="1"/>
  <c r="A195" i="3" s="1"/>
  <c r="A196" i="3" s="1"/>
  <c r="A197" i="3" s="1"/>
  <c r="A198" i="3" s="1"/>
  <c r="A199" i="3" s="1"/>
  <c r="A200" i="3" s="1"/>
  <c r="A208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4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51" i="3" s="1"/>
  <c r="A252" i="3" s="1"/>
  <c r="A253" i="3" s="1"/>
  <c r="A254" i="3" s="1"/>
  <c r="A255" i="3" s="1"/>
  <c r="A256" i="3" s="1"/>
  <c r="A259" i="3" s="1"/>
  <c r="A260" i="3" s="1"/>
  <c r="A263" i="3" s="1"/>
  <c r="A264" i="3" s="1"/>
  <c r="A265" i="3" s="1"/>
  <c r="A268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8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7" i="3" s="1"/>
  <c r="A318" i="3" s="1"/>
  <c r="A319" i="3" s="1"/>
  <c r="A320" i="3" s="1"/>
  <c r="A321" i="3" s="1"/>
  <c r="A332" i="3" s="1"/>
  <c r="A333" i="3" s="1"/>
  <c r="A334" i="3" s="1"/>
  <c r="A335" i="3" s="1"/>
  <c r="A336" i="3" s="1"/>
  <c r="A337" i="3" s="1"/>
  <c r="A338" i="3" s="1"/>
  <c r="A341" i="3" s="1"/>
  <c r="A342" i="3" s="1"/>
  <c r="A343" i="3" s="1"/>
  <c r="A344" i="3" s="1"/>
  <c r="A345" i="3" s="1"/>
  <c r="A348" i="3" s="1"/>
  <c r="A351" i="3" s="1"/>
  <c r="A352" i="3" s="1"/>
  <c r="A355" i="3" s="1"/>
  <c r="A356" i="3" s="1"/>
  <c r="A357" i="3" s="1"/>
</calcChain>
</file>

<file path=xl/sharedStrings.xml><?xml version="1.0" encoding="utf-8"?>
<sst xmlns="http://schemas.openxmlformats.org/spreadsheetml/2006/main" count="955" uniqueCount="272">
  <si>
    <t xml:space="preserve">   Date:</t>
  </si>
  <si>
    <t>DESCRIPTION</t>
  </si>
  <si>
    <t>TOTAL MAT COST</t>
  </si>
  <si>
    <t>TOTAL LABOR COST</t>
  </si>
  <si>
    <t>TOTAL COST</t>
  </si>
  <si>
    <t>2. This sheet is your property and we encourage you to fine tune the wastage and pricing values to your preference.</t>
  </si>
  <si>
    <t>CLIENT'S INFORMATION:</t>
  </si>
  <si>
    <t>CONTACT:</t>
  </si>
  <si>
    <t>E-MAIL ADDRESS:</t>
  </si>
  <si>
    <t>PHONE NUMBER:</t>
  </si>
  <si>
    <t>ITEM #</t>
  </si>
  <si>
    <t>QUANTITY</t>
  </si>
  <si>
    <t>WASTAGE</t>
  </si>
  <si>
    <t>QTY W/WASTAGE</t>
  </si>
  <si>
    <t>UNIT</t>
  </si>
  <si>
    <t>UNIT COST</t>
  </si>
  <si>
    <t>TRADE  COST</t>
  </si>
  <si>
    <t>GENERAL REQUIREMENTS</t>
  </si>
  <si>
    <t>LS</t>
  </si>
  <si>
    <t>Bonds</t>
  </si>
  <si>
    <t>Subtotal (General Requirements)</t>
  </si>
  <si>
    <t>SUBTOTAL</t>
  </si>
  <si>
    <t>TOTAL BASE BID</t>
  </si>
  <si>
    <t>Note:</t>
  </si>
  <si>
    <t>MAT COST</t>
  </si>
  <si>
    <t>LABOR COST</t>
  </si>
  <si>
    <t>Project Manager</t>
  </si>
  <si>
    <t>Field Superintendent</t>
  </si>
  <si>
    <t>Permitting</t>
  </si>
  <si>
    <t>Mobilization Cost</t>
  </si>
  <si>
    <t>Temp Fencing, Toilets, Utilities</t>
  </si>
  <si>
    <t>Jobsite Signage, Trailer, Security</t>
  </si>
  <si>
    <t>TOTAL MAT COST:</t>
  </si>
  <si>
    <t>OVERHEADS &amp; PROFITS</t>
  </si>
  <si>
    <t>PER HOUR LABOR WAGE</t>
  </si>
  <si>
    <t>LABOR FACTOR</t>
  </si>
  <si>
    <t>TOTAL LABOR HOURS</t>
  </si>
  <si>
    <t>SF</t>
  </si>
  <si>
    <t>LF</t>
  </si>
  <si>
    <t>3. Feel free to contact us for any queries or suggestions.</t>
  </si>
  <si>
    <t>TYPE OF LABOR</t>
  </si>
  <si>
    <t>NO. OF LABORS</t>
  </si>
  <si>
    <t>CARP</t>
  </si>
  <si>
    <t>EA</t>
  </si>
  <si>
    <t>DIVISION 09 - FINISHES</t>
  </si>
  <si>
    <t>1. This estimate is based on real market prices that are regularly updated by our team persons through market surveys and online resources (Rs Means Data) , we still encourage our clients to put their own.</t>
  </si>
  <si>
    <t>Freight for Armstrong Ceilings</t>
  </si>
  <si>
    <t>Delegate Design</t>
  </si>
  <si>
    <t>Engineering Stamped</t>
  </si>
  <si>
    <t>Paving</t>
  </si>
  <si>
    <t>6x6-W1.4xW1.4 WWF Reinforcement</t>
  </si>
  <si>
    <t>2'' Sand Bed</t>
  </si>
  <si>
    <t>Compacted Subgrade</t>
  </si>
  <si>
    <t>Contraction Joint</t>
  </si>
  <si>
    <t>Expansion Joints</t>
  </si>
  <si>
    <t>Note: Details Are Assumed.</t>
  </si>
  <si>
    <t>Proposed 2'' Thick Asphalt Pavement</t>
  </si>
  <si>
    <t>6'' Thick Type II Aggregate Base</t>
  </si>
  <si>
    <t>12'' Thick Compacted Subgrade</t>
  </si>
  <si>
    <t>Note: Pavement Details Are Assumed.</t>
  </si>
  <si>
    <t>Proposed Concrete Pavement</t>
  </si>
  <si>
    <t>4'' Gravel Fill</t>
  </si>
  <si>
    <t>6'' Gravel Fill</t>
  </si>
  <si>
    <t>Concrete Curb</t>
  </si>
  <si>
    <t>6" Type D Curb</t>
  </si>
  <si>
    <t>2' Miami Curb &amp; Gutter</t>
  </si>
  <si>
    <t>Transition Curb</t>
  </si>
  <si>
    <t>2' Type F Curb &amp; Gutter</t>
  </si>
  <si>
    <t>3' Valley Gutter</t>
  </si>
  <si>
    <t>Dumpster Enclosure</t>
  </si>
  <si>
    <t>12'' Thick Reinforced Concrete Slab For Dumpster (120 SF)</t>
  </si>
  <si>
    <t>Gravel Fill</t>
  </si>
  <si>
    <t>No of Blocks</t>
  </si>
  <si>
    <t>Grout</t>
  </si>
  <si>
    <t>12'-0"W x 6'-0" H Double Panel Steel Gate</t>
  </si>
  <si>
    <t>Footing</t>
  </si>
  <si>
    <t>Site Signage Footing</t>
  </si>
  <si>
    <t xml:space="preserve">Formwork </t>
  </si>
  <si>
    <t>3'-0" X 0'-10" Concrete Retaining Wall Footing
LF = 1047</t>
  </si>
  <si>
    <t>#4 Main Rebar @ 24" OC</t>
  </si>
  <si>
    <t>#4 Dis Rebar @ 12" OC</t>
  </si>
  <si>
    <t>#4 Dowels @ 24" OC</t>
  </si>
  <si>
    <t>Footing Formwork</t>
  </si>
  <si>
    <t xml:space="preserve">Excavation </t>
  </si>
  <si>
    <t xml:space="preserve">Backfill </t>
  </si>
  <si>
    <t>Soil To Be Dump</t>
  </si>
  <si>
    <t xml:space="preserve">2'-0" x 2'-0" x 1'-0" Footing For Chain Link Fence Post </t>
  </si>
  <si>
    <t>Post Footing (2'-0" X 2'-0" X 1'-0")</t>
  </si>
  <si>
    <t>Retaining Wall</t>
  </si>
  <si>
    <t>8"x8"x16" CMU Block Retaining Wall 
LF = 807, H = 2.5 FT</t>
  </si>
  <si>
    <t>#4 Rebar @ 24" OC</t>
  </si>
  <si>
    <t>2#4 Con Bars At Top</t>
  </si>
  <si>
    <t>2#4 Con Bars At Mid</t>
  </si>
  <si>
    <t>8"x8"x16" CMU Block Retaining Wall 
LF = 240, H = 3
No of Blocks: 810 EA</t>
  </si>
  <si>
    <t>Lighting W/ Pole</t>
  </si>
  <si>
    <t>Light Pole - 14'-6'' H (Min.) With Street Light
- Note; Concrete Pole Shop Drawings Required</t>
  </si>
  <si>
    <t>11" X 17" Pull Box
With Traffic Rated Cover</t>
  </si>
  <si>
    <t>Exothermic Weld Connections</t>
  </si>
  <si>
    <t>1#6 Solid Tinned Copper Grounding Conductor</t>
  </si>
  <si>
    <t>3/4" X 10' Cu Ground Rod</t>
  </si>
  <si>
    <t>Lift Station</t>
  </si>
  <si>
    <t>LIFT STATION</t>
  </si>
  <si>
    <t xml:space="preserve">12" Base Slab Footing
</t>
  </si>
  <si>
    <t>Concrete</t>
  </si>
  <si>
    <t>#5 Bar @ 12" OC Each Way</t>
  </si>
  <si>
    <t xml:space="preserve">12" Top Concrete Slab
</t>
  </si>
  <si>
    <t>6" Thick Concrete 
Slab</t>
  </si>
  <si>
    <t>8" Thick Concrete Wall
LF = 53.02, H = 17</t>
  </si>
  <si>
    <t>#5 Horizontal Bar @ 12" OC</t>
  </si>
  <si>
    <t>#5 Vertical Bar @ 12" OC</t>
  </si>
  <si>
    <t>Concrete Wall Formwork</t>
  </si>
  <si>
    <t>Aluminum Access Hatch With Lockset</t>
  </si>
  <si>
    <t>316 Stainless Steel Cable Holder</t>
  </si>
  <si>
    <t>Uni Flange</t>
  </si>
  <si>
    <t>Check Valve</t>
  </si>
  <si>
    <t>Plug Valve</t>
  </si>
  <si>
    <t>Capped 316 SS Nipple And Valve For Pressure Gauge</t>
  </si>
  <si>
    <t>Tee With Tapped Blind Flange And Locking Dust Cap</t>
  </si>
  <si>
    <t>4" Ashcroft 
Model: 1008S S.S</t>
  </si>
  <si>
    <t>RAM-NEK Gasket</t>
  </si>
  <si>
    <t>Grab Link Recovery System
Consisting Of 316 SS Chain Adjust-A-Link Type Grip
And 1/4" 316 SS Cable</t>
  </si>
  <si>
    <t>SS Pipe Supports</t>
  </si>
  <si>
    <t>1-1/2" Dia ARV Discharge Line</t>
  </si>
  <si>
    <t>4" Dia PVC SCH 80 Vent
With SS Insect Screen</t>
  </si>
  <si>
    <t>Influent Pipe</t>
  </si>
  <si>
    <t>24 Volt Float Liquid Level Controls</t>
  </si>
  <si>
    <t>Flanged Reducer</t>
  </si>
  <si>
    <t>KOR-N-Seal Flexible Boot
With 316 SS Straps
Space Filled With Non Shrink Grout</t>
  </si>
  <si>
    <t>Stainless Steel Pressure Gauge</t>
  </si>
  <si>
    <t>Air Release Valve</t>
  </si>
  <si>
    <t>Pump
MFG: Flyght
Model: N3153.185 21-18-2BB-W
Discharge Size: 3"
Voltage: 460
HP: 23
HZ: 60
Phase: 3</t>
  </si>
  <si>
    <t>8'-0" High Chain Link Fence</t>
  </si>
  <si>
    <t>2'-0" X 2'-0" X 1'-0" Fence Post Footing</t>
  </si>
  <si>
    <t>16'-0" X 8'-0" Double Panel Main Entry Door</t>
  </si>
  <si>
    <t>Float Pump</t>
  </si>
  <si>
    <t>3/4" X 10" 316 SS Anchor Bolts</t>
  </si>
  <si>
    <t>SCH: 40 SS Pipe</t>
  </si>
  <si>
    <t>Landscape</t>
  </si>
  <si>
    <t>TREES</t>
  </si>
  <si>
    <t>Tag: AR
Common Name: Red Maple
Botanical Name: Acer Rubrum
Description: 3.5" Caliper, 12'-14' Height</t>
  </si>
  <si>
    <t>Tag: IA
Common Name: Eagleston Holly
Botanical Name: Ilex x attenuate
Description: 3.5" Caliper, 12'-14' Height</t>
  </si>
  <si>
    <t>Tag: UA
Common Name: Winged Elm
Botanical Name: Ulmus alata
Description: 3.5" Caliper, 12'-14' Height</t>
  </si>
  <si>
    <t>Tag: BN
Common Name: Heritage River Birch
Botanical Name: Betula nigra
Description: 3.5" Caliper, 12'-14' Height</t>
  </si>
  <si>
    <t>Tag: ED
Common Name: Japanese Blueberry
Botanical Name: Elaeocarpus decipiens
Description: 3.5" Caliper, 12'-14' Height</t>
  </si>
  <si>
    <t>Tag: QV
Common Name: Live Oak
Botanical Name: Quercus virginiana
Description: 3.5" Caliper, 12'-14' Height</t>
  </si>
  <si>
    <t>Tag: MG
Common Name: Little Gem Magnolia
Botanical Name: Magnolia grandiflora 'Little Gem'
Description: 3.5" Caliper, 12'-14' Height</t>
  </si>
  <si>
    <t>Tag: LI
Common Name: Muskogee Crape Myrtle
Botanical Name: Lagerstroemia indica 'Muskogee'
Description: 3.5" Caliper, 12'-14' Height, Standard Trunk</t>
  </si>
  <si>
    <t>Tag: TF
Common Name: Windmill Palm
Botanical Name: Trachycarpus fortunei
Description: 4' Clear Trunk Minimum</t>
  </si>
  <si>
    <t>Tag: SP
Common Name: Sabal Palm
Botanical Name: Sabal palmetto
Description: 26' Clear Trunk, A.S., Clean, Straight</t>
  </si>
  <si>
    <t>Accent Plants</t>
  </si>
  <si>
    <t>Tag: PL
Common Name: Plum Loropetalum
Botanical Name: Loropetalum chinensis 'Plum'
Description: 30 Gallon, Tree Form, 6' Height x 3' Spread</t>
  </si>
  <si>
    <t>Tag: IN
Common Name: Nellie R. Stevens
Botanical Name: Ilex x 'Nellie R. Stevens'
Description: 15 Gallon, 6' Height x 3' Spread</t>
  </si>
  <si>
    <t>Tag: SR
Common Name: Silver Saw Palmetto
Botanical Name: Serenoa repens 'Silver'
Description: 7 Gallon, 24" Height, 18" Spread, 36" O.C.</t>
  </si>
  <si>
    <t>Tag: PP
Common Name: Pringles Podocarpus
Botanical Name: Podocarpus macrophyllus 'Pringles'
Description: 3 Gallon, 24" Height x 7" Spread, 30" O.C.</t>
  </si>
  <si>
    <t>Tag: VO2
Common Name: Mrs. Schiller’s Delight
Botanical Name: Viburnum obovatum
Description: 7 Gallon, 24" Height x 18" Spread, 36" O.C.</t>
  </si>
  <si>
    <t>Tag: LC
Common Name: Purple Diamond
Botanical Name: Loropetalum chinensis 'Shang-hi'
Description: 3 Gallon, 15" Height x 15" Spread, 30" O.C.</t>
  </si>
  <si>
    <t>Tag: LJ1
Common Name: Japanese Ligustrum
Botanical Name: Ligustrum japonicum
Description: 15 Gallon, 6' Height, 36" O.C.</t>
  </si>
  <si>
    <t>Tag: LJ2
Common Name: Howardi Ligustrum
Botanical Name: Ligustrum japonicum 'Howardi'
Description: 30 Gallon, Tree Form, 6' Height x 3' Spread</t>
  </si>
  <si>
    <t>Tag: GA
Common Name: George Tabor Azalea
Botanical Name: Azalea x 'George L. Taber'
Description: 7 Gallon, 24" Height, 18" Spread, 36" O.C.</t>
  </si>
  <si>
    <t>Tag: FA
Common Name: Red Formosa Azalea
Botanical Name: Rhododendron x 'Red Formosa'
Description: 7 Gallon, 24" Height x 18" Spread, 36" O.C.</t>
  </si>
  <si>
    <t>Tag: VO
Common Name: Mrs. Schiller’s Delight
Botanical Name: Viburnum obovatum
Description: 3 Gallon, 15" Height x 10" Spread, 30" O.C.</t>
  </si>
  <si>
    <t>Shrubs/ Groundcover Area</t>
  </si>
  <si>
    <t>Tag: AC
Common Name: Rose Creek Abelia
Botanical Name: Abelia × chinensis ‘Rose Creek’
Description: Compact evergreen shrub with glossy green leaves and soft pink-white flowers. Good for borders and low hedges.</t>
  </si>
  <si>
    <t>Tag: DT
Common Name: Variegated Blueberry Flax
Botanical Name: Dianella tasmanica ‘Variegata’
Description: Strappy foliage plant with green and cream variegation. Produces small blue berries; ideal for groundcover and edging.</t>
  </si>
  <si>
    <t>Tag: RR
Common Name: Autumn Chiffon Azalea
Botanical Name: Azalea rhododendron ‘Robled’
Description: Flowering shrub with soft pink blooms in fall and spring. Suitable for ornamental planting.</t>
  </si>
  <si>
    <t>Tag: AG
Common Name: Lemon Lime Abelia
Botanical Name: Abelia × grandiflora ‘Hopleys’
Description: Bright yellow-green foliage shrub with small white flowers. Adds color contrast in landscape beds.</t>
  </si>
  <si>
    <t>Tag: DC
Common Name: Desert Candle Bulbine
Botanical Name: Bulbine frutescens
Description: Drought-tolerant succulent with yellow/orange flowers. Used in xeriscaping and low-water landscapes.</t>
  </si>
  <si>
    <t>Tag: LEG
Common Name: Emerald Goddess Liriope
Botanical Name: Liriope muscari ‘Emerald Goddess’
Description: Grass-like evergreen plant used as groundcover. Produces purple flower spikes.</t>
  </si>
  <si>
    <t>Tag: AZ
Common Name: Autumn Fire Encore Azalea
Botanical Name: Azalea × ‘Robleg’
Description: Re-blooming azalea with bright red flowers. Provides seasonal color multiple times a year.</t>
  </si>
  <si>
    <t>Tag: MC
Common Name: Muhly Grass
Botanical Name: Muhlenbergia capillaris
Description: Ornamental grass with pink fluffy blooms. Used for decorative landscaping.</t>
  </si>
  <si>
    <t>Tag: ZF
Common Name: Coontie
Botanical Name: Zamia pumila
Description: Native cycad with fern-like leaves. Low maintenance and drought-resistant.</t>
  </si>
  <si>
    <t>Tag: EA
Common Name: Autumn Carnation Encore Azalea
Botanical Name: Azalea × ‘Roblec’
Description: Flowering shrub with soft pink blooms. Suitable for foundation planting.</t>
  </si>
  <si>
    <t>Tag: LX
Common Name: New Gold Lantana
Botanical Name: Lantana × ‘New Gold’
Description: Spreading plant with bright yellow flowers. Attracts butterflies and thrives in heat.</t>
  </si>
  <si>
    <t>Tag: RL
Common Name: Bloomify Rose Lantana
Botanical Name: Lantana camara
Description: Flowering shrub with pink/rose blooms. Good for pollinator gardens.</t>
  </si>
  <si>
    <t>Tag: BP
Common Name: Blue Pacific Juniper
Botanical Name: Juniperus conferta ‘Blue Pacific’
Description: Low-growing evergreen with blue-green foliage. Ideal for groundcover.</t>
  </si>
  <si>
    <t>Tag: SS
Common Name: Summer Sunset Jasmine
Botanical Name: Trachelospermum asiaticum ‘Summer Sunset’
Description: Vine/groundcover with variegated foliage and fragrant flowers.</t>
  </si>
  <si>
    <t>Tag: SR2
Common Name: Soft Rush
Botanical Name: Juncus effusus
Description: Wetland plant with upright green stems. Used near water features.</t>
  </si>
  <si>
    <t>Tag: SC
Common Name: Sand Cordgrass
Botanical Name: Spartina bakeri
Description: Tall grass used in coastal or wetland landscaping. Tolerates salt and water.</t>
  </si>
  <si>
    <t>Tag: CA
Common Name: Canna Lily
Botanical Name: Canna indica
Description: Tropical plant with large leaves and bright flowers. Used in decorative beds.</t>
  </si>
  <si>
    <t>Tag: PW
Common Name: Pickerel Weed
Botanical Name: Pontederia cordata
Description: Aquatic plant with purple flowers. Common in ponds and water gardens</t>
  </si>
  <si>
    <t>Sodding</t>
  </si>
  <si>
    <t>SOD
- St. Augustine Grass
- Note: Contractor To Verify Quantity In Field</t>
  </si>
  <si>
    <t>Bahia
- Argentine Bahia Sod
- Note: Contractor To Verify Quantity In Field</t>
  </si>
  <si>
    <t>Mulching</t>
  </si>
  <si>
    <t>3" Thick Hardwood Bark Mulch</t>
  </si>
  <si>
    <t>1-1/2" Thick Hardwood Bark Mulch</t>
  </si>
  <si>
    <t>4" Thick Hardwood Bark Mulch</t>
  </si>
  <si>
    <t>Irrigation</t>
  </si>
  <si>
    <t>Irrigation Area (As Req)</t>
  </si>
  <si>
    <t>Piping</t>
  </si>
  <si>
    <t>2" Sleeve (SL) Sleeve Location Schedule 40 For 4" And Below, CL200 For 6" And 8"</t>
  </si>
  <si>
    <t>3" Sleeve (SL) Sleeve Location Schedule 40 For 4" And Below, CL200 For 6" And 8"</t>
  </si>
  <si>
    <t>4" Sleeve (SL) Sleeve Location Schedule 40 For 4" And Below, CL200 For 6" And 8"</t>
  </si>
  <si>
    <t>8" Sleeve (SL) Sleeve Location Schedule 40 For 4" And Below, CL200 For 6" And 8"</t>
  </si>
  <si>
    <t>1-1/4" Irrigation Pipe</t>
  </si>
  <si>
    <t>1" Irrigation Pipe</t>
  </si>
  <si>
    <t>1-1/2" Irrigation Pipe</t>
  </si>
  <si>
    <t>2-1/2" Irrigation Pipe</t>
  </si>
  <si>
    <t>2" Irrigation Pipe</t>
  </si>
  <si>
    <t>Maxi Wire 2-Wire Routing And Gasketed CL 200 PVC Main Line - 4" Where Not Noted As Otherwise On The Plans</t>
  </si>
  <si>
    <t>Accessories</t>
  </si>
  <si>
    <t>Water Meter</t>
  </si>
  <si>
    <t>Line Size Gate Valve</t>
  </si>
  <si>
    <t>Rain Bird Pesb-150</t>
  </si>
  <si>
    <t>Rain Bird Pesb-200</t>
  </si>
  <si>
    <t>Rain Bird PESB-100</t>
  </si>
  <si>
    <t>Irrigation Valve Station Number</t>
  </si>
  <si>
    <t xml:space="preserve">Pump Station </t>
  </si>
  <si>
    <t xml:space="preserve">Rain Bird ESP-LXD 125-Station </t>
  </si>
  <si>
    <t>Painting</t>
  </si>
  <si>
    <t>Yellow Double Line</t>
  </si>
  <si>
    <t>Yellow Markings</t>
  </si>
  <si>
    <t>Parking Lines</t>
  </si>
  <si>
    <t>Crosswalk</t>
  </si>
  <si>
    <t>ADA Painted Symbol</t>
  </si>
  <si>
    <t>Other Items</t>
  </si>
  <si>
    <t>6'-0" Wheel Stop</t>
  </si>
  <si>
    <t>#4 Bar (L: 18")
2 Bars At Each Wheel Stop</t>
  </si>
  <si>
    <t>Stop bar</t>
  </si>
  <si>
    <t>Tactile Warning Surface</t>
  </si>
  <si>
    <t>16-Locker Mail Kiosk</t>
  </si>
  <si>
    <t>Entrance Gate</t>
  </si>
  <si>
    <t>Gate Access Keypad</t>
  </si>
  <si>
    <t>Signage</t>
  </si>
  <si>
    <t>Monument Sign @7'-0" Hight (By Other)</t>
  </si>
  <si>
    <t>ADA  Sign Board Pole</t>
  </si>
  <si>
    <t>Stop  Sign Board Pole</t>
  </si>
  <si>
    <t>Sign Boards</t>
  </si>
  <si>
    <t>Buffer Signage</t>
  </si>
  <si>
    <t>Bike Rack</t>
  </si>
  <si>
    <t>Bike Racks
- 1/4''x12-3/4'' Steel Tubing, Rack Shall Be Inverted U Type PVC Coated, Metal Pipe.</t>
  </si>
  <si>
    <t>Pool</t>
  </si>
  <si>
    <t>Pool Deck Area</t>
  </si>
  <si>
    <t>(44'-0'' x 22'-0'') Pool (By Other)</t>
  </si>
  <si>
    <t>Fence</t>
  </si>
  <si>
    <t>Proposed Tree Protection Fence/ Barricade</t>
  </si>
  <si>
    <t xml:space="preserve">6'-0" High Chain Link W/ Metal Post @ 10' O.C </t>
  </si>
  <si>
    <t>Proposed Metal Fence At Lift Station With Double Panel Gate</t>
  </si>
  <si>
    <t>CY</t>
  </si>
  <si>
    <t>LB</t>
  </si>
  <si>
    <t xml:space="preserve">CY </t>
  </si>
  <si>
    <t>CREW</t>
  </si>
  <si>
    <r>
      <t xml:space="preserve">Proposed 4'' Thick Concrete Sidewalk </t>
    </r>
    <r>
      <rPr>
        <b/>
        <sz val="12"/>
        <color theme="1"/>
        <rFont val="Calibri"/>
        <family val="2"/>
        <scheme val="minor"/>
      </rPr>
      <t>(21629 SF)</t>
    </r>
  </si>
  <si>
    <r>
      <t xml:space="preserve">Proposed ADA Concrete Ramp </t>
    </r>
    <r>
      <rPr>
        <b/>
        <sz val="12"/>
        <color theme="1"/>
        <rFont val="Calibri"/>
        <family val="2"/>
        <scheme val="minor"/>
      </rPr>
      <t>(203 SF)</t>
    </r>
  </si>
  <si>
    <r>
      <t xml:space="preserve">Proposed 6'' Thick Concrete Driveway </t>
    </r>
    <r>
      <rPr>
        <b/>
        <sz val="12"/>
        <color theme="1"/>
        <rFont val="Calibri"/>
        <family val="2"/>
        <scheme val="minor"/>
      </rPr>
      <t>(1670 SF)</t>
    </r>
  </si>
  <si>
    <r>
      <t xml:space="preserve">Proposed 6'' Thick Reinforced Concrete Pad </t>
    </r>
    <r>
      <rPr>
        <b/>
        <sz val="12"/>
        <color theme="1"/>
        <rFont val="Calibri"/>
        <family val="2"/>
        <scheme val="minor"/>
      </rPr>
      <t>(707 SF)</t>
    </r>
  </si>
  <si>
    <r>
      <t>8" CMU Wall - 6'-0" H</t>
    </r>
    <r>
      <rPr>
        <b/>
        <sz val="12"/>
        <color rgb="FFFF0000"/>
        <rFont val="Calibri"/>
        <family val="2"/>
        <scheme val="minor"/>
      </rPr>
      <t xml:space="preserve"> (Assumed)</t>
    </r>
    <r>
      <rPr>
        <sz val="12"/>
        <color theme="1"/>
        <rFont val="Calibri"/>
        <family val="2"/>
        <scheme val="minor"/>
      </rPr>
      <t xml:space="preserve">
No of Blocks: 216 EA</t>
    </r>
  </si>
  <si>
    <t>Subtotal (Exterior Improvement)</t>
  </si>
  <si>
    <t>INSURANCE</t>
  </si>
  <si>
    <t>CONTINGENCY</t>
  </si>
  <si>
    <t>MATERIAL TAX</t>
  </si>
  <si>
    <t xml:space="preserve">PROJECT ID: RED MILL POINTE
</t>
  </si>
  <si>
    <t>ADDRESS: CITY OF PALM COAST, FLORIDA</t>
  </si>
  <si>
    <t>SCOPE: EXTERIOR IMPROVEMENT</t>
  </si>
  <si>
    <t>T: Hunter Pros-04-PRS30 Series                                                                                   Sprinkler With Rain Bird 5Q Nozzle</t>
  </si>
  <si>
    <t>8: Hunter Pros-04-PRS40 Series                                                                                   Sprinkler With MP800SR-90 Nozzle</t>
  </si>
  <si>
    <t>C: Hunter Pros-06-PRS40 Series                                                                                   Sprinkler With MP Corner Nozzle</t>
  </si>
  <si>
    <t>12: Hunter Pros-06-PRS40 Series                                                                                 Sprinkler With MP1000-90 Nozzle</t>
  </si>
  <si>
    <t>13:  Hunter Pros-06-PRS40 Series                                                                                Sprinkler With MP1000-210 Nozzle</t>
  </si>
  <si>
    <t>14:  Hunter Pros-06-PRS40 Series                                                                                Sprinkler With MP1000-360 Nozzle</t>
  </si>
  <si>
    <t>21:  Hunter Pros-06-PRS40 Series                                                                                Sprinkler With MP2000-90 Nozzle (Set At 90 Degrees)</t>
  </si>
  <si>
    <t>Rain Bird XFS .9GPH, 12" O.C. Drip Tubing Spaced At A Max. Of. 12"                       O.C. Between Rows</t>
  </si>
  <si>
    <t>22: Hunter Pros-06-PRS40 Series                                                                                 Sprinkler With MP2000-90 Nozzle (Set At +/- 180 Degrees)</t>
  </si>
  <si>
    <t>23: Hunter Pros-06-PRS40 Series                                                                                 Sprinkler With MP2000-210 Nozzle</t>
  </si>
  <si>
    <t>24: Hunter Pros-06-PRS40 Series                                                                                 Sprinkler With MP2000-360 Nozzle</t>
  </si>
  <si>
    <t>32: Hunter Pros-06-PRS40 Series                                                                                 Sprinkler With MP3000-90 Nozzle</t>
  </si>
  <si>
    <t>33: Hunter Pros-06-PRS40 Series                                                                                 Sprinkler With MP3000-270 Nozzle</t>
  </si>
  <si>
    <t>34: Hunter Pros-06-PRS40 Series                                                                                 Sprinkler With MP3000-360 Nozzle</t>
  </si>
  <si>
    <t>L: Hunter Pros-06-PRS40 Series                                                                                          Sprinkler With LCS-515 Nozzle</t>
  </si>
  <si>
    <t>R: Hunter Pros-06-PRS40 Series                                                                                    Sprinkler With RCS-515 Nozzle</t>
  </si>
  <si>
    <t>S: Hunter Pros-06-PRS40 Series                                                                                    Sprinkler With SS-530 Nozzle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</si>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</sst>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164" formatCode="mm/dd/yy;@"/>
    <numFmt numFmtId="165" formatCode="0.0%"/>
    <numFmt numFmtId="166" formatCode="&quot;$&quot;#,##0"/>
    <numFmt numFmtId="167" formatCode="&quot;$&quot;#,##0.00"/>
    <numFmt numFmtId="168" formatCode="0.000"/>
    <numFmt numFmtId="169" formatCode="_([$$-409]* #,##0.00_);_([$$-409]* \(#,##0.00\);_([$$-409]* &quot;-&quot;??_);_(@_)"/>
    <numFmt numFmtId="170" formatCode="0.0"/>
  </numFmts>
  <fonts count="20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B3"/>
      <name val="Calibri"/>
      <family val="2"/>
      <scheme val="minor"/>
    </font>
    <font>
      <sz val="10"/>
      <color rgb="FF000000"/>
      <name val="Times New Roman"/>
      <family val="1"/>
    </font>
    <font>
      <sz val="10"/>
      <color indexed="8"/>
      <name val="Arial"/>
      <family val="2"/>
    </font>
    <font>
      <b/>
      <u/>
      <sz val="12"/>
      <color theme="0"/>
      <name val="Calibri"/>
      <family val="2"/>
      <scheme val="minor"/>
    </font>
    <font>
      <sz val="10"/>
      <color indexed="8"/>
      <name val="ARIAL"/>
      <charset val="1"/>
    </font>
    <font>
      <b/>
      <sz val="12"/>
      <color rgb="FF0000B3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6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" fillId="0" borderId="0"/>
    <xf numFmtId="0" fontId="1" fillId="0" borderId="0"/>
    <xf numFmtId="0" fontId="12" fillId="0" borderId="0">
      <alignment vertical="top"/>
    </xf>
    <xf numFmtId="0" fontId="14" fillId="0" borderId="0">
      <alignment vertical="top"/>
    </xf>
  </cellStyleXfs>
  <cellXfs count="200">
    <xf numFmtId="0" fontId="0" fillId="0" borderId="0" xfId="0"/>
    <xf numFmtId="0" fontId="5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167" fontId="3" fillId="3" borderId="2" xfId="0" applyNumberFormat="1" applyFont="1" applyFill="1" applyBorder="1" applyAlignment="1">
      <alignment vertical="center"/>
    </xf>
    <xf numFmtId="167" fontId="3" fillId="3" borderId="2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0" fontId="4" fillId="4" borderId="3" xfId="0" applyFont="1" applyFill="1" applyBorder="1" applyAlignment="1">
      <alignment horizontal="left" vertical="center"/>
    </xf>
    <xf numFmtId="168" fontId="3" fillId="3" borderId="2" xfId="0" applyNumberFormat="1" applyFont="1" applyFill="1" applyBorder="1" applyAlignment="1">
      <alignment horizontal="center" vertical="center"/>
    </xf>
    <xf numFmtId="168" fontId="5" fillId="0" borderId="0" xfId="0" applyNumberFormat="1" applyFont="1" applyAlignment="1">
      <alignment horizontal="center" vertical="center"/>
    </xf>
    <xf numFmtId="167" fontId="3" fillId="3" borderId="2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68" fontId="2" fillId="2" borderId="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/>
    </xf>
    <xf numFmtId="168" fontId="5" fillId="2" borderId="1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vertical="center"/>
    </xf>
    <xf numFmtId="0" fontId="13" fillId="8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9" borderId="1" xfId="0" applyFont="1" applyFill="1" applyBorder="1" applyAlignment="1">
      <alignment horizontal="centerContinuous" vertical="center"/>
    </xf>
    <xf numFmtId="0" fontId="4" fillId="9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vertical="center"/>
    </xf>
    <xf numFmtId="168" fontId="2" fillId="9" borderId="2" xfId="0" applyNumberFormat="1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/>
    </xf>
    <xf numFmtId="168" fontId="3" fillId="9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right" vertical="center"/>
    </xf>
    <xf numFmtId="164" fontId="4" fillId="0" borderId="12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/>
    </xf>
    <xf numFmtId="0" fontId="9" fillId="7" borderId="15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/>
    </xf>
    <xf numFmtId="168" fontId="3" fillId="9" borderId="2" xfId="0" applyNumberFormat="1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Continuous" vertical="center"/>
    </xf>
    <xf numFmtId="0" fontId="4" fillId="9" borderId="0" xfId="0" applyFont="1" applyFill="1" applyBorder="1" applyAlignment="1">
      <alignment horizontal="center" vertical="center" wrapText="1"/>
    </xf>
    <xf numFmtId="0" fontId="5" fillId="9" borderId="0" xfId="0" applyFont="1" applyFill="1" applyBorder="1" applyAlignment="1">
      <alignment vertical="center"/>
    </xf>
    <xf numFmtId="0" fontId="2" fillId="9" borderId="0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vertical="center"/>
    </xf>
    <xf numFmtId="168" fontId="2" fillId="9" borderId="0" xfId="0" applyNumberFormat="1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166" fontId="6" fillId="0" borderId="12" xfId="0" applyNumberFormat="1" applyFont="1" applyBorder="1" applyAlignment="1">
      <alignment horizontal="center" vertical="center"/>
    </xf>
    <xf numFmtId="168" fontId="6" fillId="0" borderId="12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166" fontId="7" fillId="5" borderId="13" xfId="0" applyNumberFormat="1" applyFont="1" applyFill="1" applyBorder="1" applyAlignment="1">
      <alignment vertical="center"/>
    </xf>
    <xf numFmtId="166" fontId="5" fillId="0" borderId="19" xfId="0" applyNumberFormat="1" applyFont="1" applyBorder="1" applyAlignment="1">
      <alignment horizontal="center" vertical="center"/>
    </xf>
    <xf numFmtId="166" fontId="5" fillId="0" borderId="2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7" fillId="6" borderId="22" xfId="0" applyFont="1" applyFill="1" applyBorder="1" applyAlignment="1">
      <alignment horizontal="center" vertical="center"/>
    </xf>
    <xf numFmtId="166" fontId="6" fillId="0" borderId="22" xfId="0" applyNumberFormat="1" applyFont="1" applyBorder="1" applyAlignment="1">
      <alignment horizontal="center" vertical="center"/>
    </xf>
    <xf numFmtId="168" fontId="6" fillId="0" borderId="22" xfId="0" applyNumberFormat="1" applyFont="1" applyBorder="1" applyAlignment="1">
      <alignment horizontal="center" vertical="center"/>
    </xf>
    <xf numFmtId="166" fontId="5" fillId="0" borderId="22" xfId="0" applyNumberFormat="1" applyFont="1" applyBorder="1" applyAlignment="1">
      <alignment horizontal="center" vertical="center"/>
    </xf>
    <xf numFmtId="169" fontId="7" fillId="5" borderId="23" xfId="0" applyNumberFormat="1" applyFont="1" applyFill="1" applyBorder="1" applyAlignment="1">
      <alignment vertical="center"/>
    </xf>
    <xf numFmtId="0" fontId="2" fillId="9" borderId="15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right" vertical="center"/>
    </xf>
    <xf numFmtId="0" fontId="2" fillId="0" borderId="24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 wrapText="1"/>
    </xf>
    <xf numFmtId="164" fontId="4" fillId="0" borderId="13" xfId="0" applyNumberFormat="1" applyFont="1" applyFill="1" applyBorder="1" applyAlignment="1">
      <alignment horizontal="left" vertical="center"/>
    </xf>
    <xf numFmtId="0" fontId="3" fillId="9" borderId="6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8" fontId="5" fillId="0" borderId="0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9" borderId="24" xfId="0" applyFont="1" applyFill="1" applyBorder="1" applyAlignment="1">
      <alignment horizontal="centerContinuous" vertical="center"/>
    </xf>
    <xf numFmtId="0" fontId="3" fillId="9" borderId="15" xfId="0" applyFont="1" applyFill="1" applyBorder="1" applyAlignment="1">
      <alignment horizontal="center" vertical="center"/>
    </xf>
    <xf numFmtId="167" fontId="3" fillId="3" borderId="15" xfId="0" applyNumberFormat="1" applyFont="1" applyFill="1" applyBorder="1" applyAlignment="1">
      <alignment vertical="center"/>
    </xf>
    <xf numFmtId="9" fontId="3" fillId="3" borderId="0" xfId="0" applyNumberFormat="1" applyFont="1" applyFill="1" applyBorder="1" applyAlignment="1">
      <alignment vertical="center" wrapText="1"/>
    </xf>
    <xf numFmtId="9" fontId="3" fillId="3" borderId="0" xfId="0" applyNumberFormat="1" applyFont="1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vertical="center"/>
    </xf>
    <xf numFmtId="167" fontId="3" fillId="3" borderId="24" xfId="0" applyNumberFormat="1" applyFont="1" applyFill="1" applyBorder="1" applyAlignment="1">
      <alignment vertical="center"/>
    </xf>
    <xf numFmtId="165" fontId="10" fillId="4" borderId="0" xfId="0" applyNumberFormat="1" applyFont="1" applyFill="1" applyBorder="1" applyAlignment="1">
      <alignment vertical="center" wrapText="1"/>
    </xf>
    <xf numFmtId="165" fontId="10" fillId="4" borderId="0" xfId="0" applyNumberFormat="1" applyFont="1" applyFill="1" applyBorder="1" applyAlignment="1">
      <alignment horizontal="center" vertical="center"/>
    </xf>
    <xf numFmtId="168" fontId="10" fillId="4" borderId="0" xfId="0" applyNumberFormat="1" applyFont="1" applyFill="1" applyBorder="1" applyAlignment="1">
      <alignment horizontal="center" vertical="center"/>
    </xf>
    <xf numFmtId="165" fontId="10" fillId="4" borderId="0" xfId="0" applyNumberFormat="1" applyFont="1" applyFill="1" applyBorder="1" applyAlignment="1">
      <alignment vertical="center"/>
    </xf>
    <xf numFmtId="169" fontId="4" fillId="4" borderId="24" xfId="0" applyNumberFormat="1" applyFont="1" applyFill="1" applyBorder="1" applyAlignment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168" fontId="2" fillId="2" borderId="0" xfId="0" applyNumberFormat="1" applyFont="1" applyFill="1" applyBorder="1" applyAlignment="1">
      <alignment horizontal="center" vertical="center"/>
    </xf>
    <xf numFmtId="167" fontId="2" fillId="2" borderId="0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1" fontId="5" fillId="0" borderId="18" xfId="0" applyNumberFormat="1" applyFont="1" applyFill="1" applyBorder="1" applyAlignment="1">
      <alignment horizontal="center" vertical="center"/>
    </xf>
    <xf numFmtId="9" fontId="5" fillId="0" borderId="18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167" fontId="5" fillId="0" borderId="18" xfId="0" applyNumberFormat="1" applyFont="1" applyFill="1" applyBorder="1" applyAlignment="1">
      <alignment horizontal="center" vertical="center"/>
    </xf>
    <xf numFmtId="166" fontId="5" fillId="0" borderId="18" xfId="0" applyNumberFormat="1" applyFont="1" applyFill="1" applyBorder="1" applyAlignment="1">
      <alignment horizontal="center" vertical="center"/>
    </xf>
    <xf numFmtId="1" fontId="3" fillId="0" borderId="18" xfId="0" applyNumberFormat="1" applyFont="1" applyFill="1" applyBorder="1" applyAlignment="1">
      <alignment horizontal="center" vertical="center"/>
    </xf>
    <xf numFmtId="168" fontId="5" fillId="0" borderId="18" xfId="0" applyNumberFormat="1" applyFont="1" applyFill="1" applyBorder="1" applyAlignment="1">
      <alignment horizontal="center" vertical="center"/>
    </xf>
    <xf numFmtId="166" fontId="3" fillId="0" borderId="18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1" fontId="5" fillId="0" borderId="9" xfId="0" applyNumberFormat="1" applyFont="1" applyFill="1" applyBorder="1" applyAlignment="1">
      <alignment horizontal="center" vertical="center"/>
    </xf>
    <xf numFmtId="9" fontId="5" fillId="0" borderId="9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67" fontId="5" fillId="0" borderId="9" xfId="0" applyNumberFormat="1" applyFont="1" applyFill="1" applyBorder="1" applyAlignment="1">
      <alignment horizontal="center" vertical="center"/>
    </xf>
    <xf numFmtId="166" fontId="5" fillId="0" borderId="9" xfId="0" applyNumberFormat="1" applyFont="1" applyFill="1" applyBorder="1" applyAlignment="1">
      <alignment horizontal="center" vertical="center"/>
    </xf>
    <xf numFmtId="1" fontId="3" fillId="0" borderId="9" xfId="0" applyNumberFormat="1" applyFont="1" applyFill="1" applyBorder="1" applyAlignment="1">
      <alignment horizontal="center" vertical="center"/>
    </xf>
    <xf numFmtId="168" fontId="5" fillId="0" borderId="9" xfId="0" applyNumberFormat="1" applyFont="1" applyFill="1" applyBorder="1" applyAlignment="1">
      <alignment horizontal="center" vertical="center"/>
    </xf>
    <xf numFmtId="166" fontId="3" fillId="0" borderId="9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vertical="center"/>
    </xf>
    <xf numFmtId="0" fontId="5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166" fontId="5" fillId="0" borderId="25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1" fontId="5" fillId="0" borderId="9" xfId="0" applyNumberFormat="1" applyFont="1" applyFill="1" applyBorder="1" applyAlignment="1">
      <alignment horizontal="center" vertical="center" wrapText="1"/>
    </xf>
    <xf numFmtId="9" fontId="2" fillId="0" borderId="9" xfId="3" applyNumberFormat="1" applyFont="1" applyFill="1" applyBorder="1" applyAlignment="1">
      <alignment horizontal="center" vertical="center"/>
    </xf>
    <xf numFmtId="1" fontId="2" fillId="0" borderId="9" xfId="4" applyNumberFormat="1" applyFont="1" applyFill="1" applyBorder="1" applyAlignment="1">
      <alignment horizontal="center" vertical="center"/>
    </xf>
    <xf numFmtId="166" fontId="5" fillId="0" borderId="26" xfId="0" applyNumberFormat="1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 wrapText="1"/>
    </xf>
    <xf numFmtId="1" fontId="19" fillId="0" borderId="9" xfId="0" applyNumberFormat="1" applyFont="1" applyFill="1" applyBorder="1" applyAlignment="1">
      <alignment horizontal="center" vertical="center" wrapText="1"/>
    </xf>
    <xf numFmtId="9" fontId="19" fillId="0" borderId="9" xfId="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left" vertical="center" wrapText="1"/>
    </xf>
    <xf numFmtId="1" fontId="19" fillId="0" borderId="22" xfId="0" applyNumberFormat="1" applyFont="1" applyFill="1" applyBorder="1" applyAlignment="1">
      <alignment horizontal="center" vertical="center" wrapText="1"/>
    </xf>
    <xf numFmtId="9" fontId="2" fillId="0" borderId="22" xfId="3" applyNumberFormat="1" applyFont="1" applyFill="1" applyBorder="1" applyAlignment="1">
      <alignment horizontal="center" vertical="center"/>
    </xf>
    <xf numFmtId="1" fontId="2" fillId="0" borderId="22" xfId="4" applyNumberFormat="1" applyFont="1" applyFill="1" applyBorder="1" applyAlignment="1">
      <alignment horizontal="center" vertical="center"/>
    </xf>
    <xf numFmtId="9" fontId="19" fillId="0" borderId="22" xfId="0" applyNumberFormat="1" applyFont="1" applyFill="1" applyBorder="1" applyAlignment="1">
      <alignment horizontal="center" vertical="center"/>
    </xf>
    <xf numFmtId="167" fontId="5" fillId="0" borderId="22" xfId="0" applyNumberFormat="1" applyFont="1" applyFill="1" applyBorder="1" applyAlignment="1">
      <alignment horizontal="center" vertical="center"/>
    </xf>
    <xf numFmtId="166" fontId="5" fillId="0" borderId="22" xfId="0" applyNumberFormat="1" applyFont="1" applyFill="1" applyBorder="1" applyAlignment="1">
      <alignment horizontal="center" vertical="center"/>
    </xf>
    <xf numFmtId="1" fontId="3" fillId="0" borderId="22" xfId="0" applyNumberFormat="1" applyFont="1" applyFill="1" applyBorder="1" applyAlignment="1">
      <alignment horizontal="center" vertical="center"/>
    </xf>
    <xf numFmtId="168" fontId="5" fillId="0" borderId="22" xfId="0" applyNumberFormat="1" applyFont="1" applyFill="1" applyBorder="1" applyAlignment="1">
      <alignment horizontal="center" vertical="center"/>
    </xf>
    <xf numFmtId="166" fontId="3" fillId="0" borderId="22" xfId="0" applyNumberFormat="1" applyFont="1" applyFill="1" applyBorder="1" applyAlignment="1">
      <alignment horizontal="center" vertical="center"/>
    </xf>
    <xf numFmtId="166" fontId="5" fillId="0" borderId="27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166" fontId="5" fillId="0" borderId="19" xfId="0" applyNumberFormat="1" applyFont="1" applyFill="1" applyBorder="1" applyAlignment="1">
      <alignment horizontal="center" vertical="center"/>
    </xf>
    <xf numFmtId="166" fontId="5" fillId="0" borderId="20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right" vertical="center" wrapText="1"/>
    </xf>
    <xf numFmtId="170" fontId="5" fillId="0" borderId="9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1" fontId="5" fillId="0" borderId="22" xfId="0" applyNumberFormat="1" applyFont="1" applyFill="1" applyBorder="1" applyAlignment="1">
      <alignment horizontal="center" vertical="center" wrapText="1"/>
    </xf>
    <xf numFmtId="9" fontId="5" fillId="0" borderId="22" xfId="0" applyNumberFormat="1" applyFont="1" applyFill="1" applyBorder="1" applyAlignment="1">
      <alignment horizontal="center" vertical="center"/>
    </xf>
    <xf numFmtId="166" fontId="5" fillId="0" borderId="23" xfId="0" applyNumberFormat="1" applyFont="1" applyFill="1" applyBorder="1" applyAlignment="1">
      <alignment horizontal="center" vertical="center"/>
    </xf>
    <xf numFmtId="1" fontId="5" fillId="0" borderId="18" xfId="0" applyNumberFormat="1" applyFont="1" applyFill="1" applyBorder="1" applyAlignment="1">
      <alignment horizontal="center" vertical="center" wrapText="1"/>
    </xf>
    <xf numFmtId="9" fontId="2" fillId="0" borderId="18" xfId="3" applyNumberFormat="1" applyFont="1" applyFill="1" applyBorder="1" applyAlignment="1">
      <alignment horizontal="center" vertical="center"/>
    </xf>
    <xf numFmtId="1" fontId="2" fillId="0" borderId="18" xfId="4" applyNumberFormat="1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wrapText="1"/>
    </xf>
    <xf numFmtId="170" fontId="5" fillId="0" borderId="9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right" wrapText="1"/>
    </xf>
    <xf numFmtId="0" fontId="5" fillId="0" borderId="22" xfId="0" applyFont="1" applyFill="1" applyBorder="1" applyAlignment="1">
      <alignment wrapText="1"/>
    </xf>
    <xf numFmtId="0" fontId="5" fillId="0" borderId="22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wrapText="1"/>
    </xf>
    <xf numFmtId="0" fontId="5" fillId="0" borderId="9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 wrapText="1"/>
    </xf>
    <xf numFmtId="166" fontId="5" fillId="0" borderId="28" xfId="0" applyNumberFormat="1" applyFont="1" applyFill="1" applyBorder="1" applyAlignment="1">
      <alignment horizontal="center" vertical="center"/>
    </xf>
    <xf numFmtId="166" fontId="5" fillId="0" borderId="29" xfId="0" applyNumberFormat="1" applyFont="1" applyFill="1" applyBorder="1" applyAlignment="1">
      <alignment horizontal="center" vertical="center"/>
    </xf>
    <xf numFmtId="166" fontId="5" fillId="0" borderId="14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168" fontId="5" fillId="0" borderId="8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</cellXfs>
  <cellStyles count="7">
    <cellStyle name="Currency 3" xfId="1" xr:uid="{0BAE6FED-F492-48C2-80C2-D21E698BC321}"/>
    <cellStyle name="Normal" xfId="0" builtinId="0"/>
    <cellStyle name="Normal 2" xfId="2" xr:uid="{6E44AC5B-097D-4E77-A07F-C704FDCA2197}"/>
    <cellStyle name="Normal 2 3" xfId="3" xr:uid="{FA5943BF-5BE5-4EBF-9040-0B33B31DE576}"/>
    <cellStyle name="Normal 3" xfId="5" xr:uid="{F3FE60C8-DB50-42BB-AEF2-8FBAE01C2B71}"/>
    <cellStyle name="Normal 4" xfId="6" xr:uid="{6363DE3C-A48F-46B6-99CD-C8A0C5A3CE2E}"/>
    <cellStyle name="Normal 6" xfId="4" xr:uid="{CD3200ED-0A51-430B-9AED-DC22D92A429F}"/>
  </cellStyles>
  <dxfs count="0"/>
  <tableStyles count="0" defaultTableStyle="TableStyleMedium2" defaultPivotStyle="PivotStyleLight16"/>
  <colors>
    <mruColors>
      <color rgb="FF3333FF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881063</xdr:colOff>
      <xdr:row>1</xdr:row>
      <xdr:rowOff>142876</xdr:rowOff>
    </xdr:from>
    <xdr:ext cx="2557805" cy="918883"/>
    <xdr:pic>
      <xdr:nvPicPr>
        <xdr:cNvPr id="2" name="Picture 1">
          <a:extLst>
            <a:ext uri="{FF2B5EF4-FFF2-40B4-BE49-F238E27FC236}">
              <a16:creationId xmlns:a16="http://schemas.microsoft.com/office/drawing/2014/main" id="{3B88670E-136A-45F0-BF8B-9B3357930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01938" y="345282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64</xdr:row>
      <xdr:rowOff>107156</xdr:rowOff>
    </xdr:from>
    <xdr:ext cx="2557805" cy="918883"/>
    <xdr:pic>
      <xdr:nvPicPr>
        <xdr:cNvPr id="3" name="Picture 2">
          <a:extLst>
            <a:ext uri="{FF2B5EF4-FFF2-40B4-BE49-F238E27FC236}">
              <a16:creationId xmlns:a16="http://schemas.microsoft.com/office/drawing/2014/main" id="{A045005A-CD01-4CC9-901A-BDE98DDC2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2906" y="13882687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123</xdr:row>
      <xdr:rowOff>107156</xdr:rowOff>
    </xdr:from>
    <xdr:ext cx="2557805" cy="918883"/>
    <xdr:pic>
      <xdr:nvPicPr>
        <xdr:cNvPr id="4" name="Picture 3">
          <a:extLst>
            <a:ext uri="{FF2B5EF4-FFF2-40B4-BE49-F238E27FC236}">
              <a16:creationId xmlns:a16="http://schemas.microsoft.com/office/drawing/2014/main" id="{D2FB13A3-BF2E-4114-8777-5D4CB12A2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2906" y="13882687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172</xdr:row>
      <xdr:rowOff>107156</xdr:rowOff>
    </xdr:from>
    <xdr:ext cx="2557805" cy="918883"/>
    <xdr:pic>
      <xdr:nvPicPr>
        <xdr:cNvPr id="5" name="Picture 4">
          <a:extLst>
            <a:ext uri="{FF2B5EF4-FFF2-40B4-BE49-F238E27FC236}">
              <a16:creationId xmlns:a16="http://schemas.microsoft.com/office/drawing/2014/main" id="{67FBB2F3-A338-49D8-ADF4-099C98037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27079715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201</xdr:row>
      <xdr:rowOff>107156</xdr:rowOff>
    </xdr:from>
    <xdr:ext cx="2557805" cy="918883"/>
    <xdr:pic>
      <xdr:nvPicPr>
        <xdr:cNvPr id="6" name="Picture 5">
          <a:extLst>
            <a:ext uri="{FF2B5EF4-FFF2-40B4-BE49-F238E27FC236}">
              <a16:creationId xmlns:a16="http://schemas.microsoft.com/office/drawing/2014/main" id="{5F79BD09-503A-4522-9522-86D8181E3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40156980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225</xdr:row>
      <xdr:rowOff>107156</xdr:rowOff>
    </xdr:from>
    <xdr:ext cx="2557805" cy="918883"/>
    <xdr:pic>
      <xdr:nvPicPr>
        <xdr:cNvPr id="7" name="Picture 6">
          <a:extLst>
            <a:ext uri="{FF2B5EF4-FFF2-40B4-BE49-F238E27FC236}">
              <a16:creationId xmlns:a16="http://schemas.microsoft.com/office/drawing/2014/main" id="{C9B9ECD7-7223-4305-9931-6F8AE76A1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53379921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244</xdr:row>
      <xdr:rowOff>107156</xdr:rowOff>
    </xdr:from>
    <xdr:ext cx="2557805" cy="918883"/>
    <xdr:pic>
      <xdr:nvPicPr>
        <xdr:cNvPr id="8" name="Picture 7">
          <a:extLst>
            <a:ext uri="{FF2B5EF4-FFF2-40B4-BE49-F238E27FC236}">
              <a16:creationId xmlns:a16="http://schemas.microsoft.com/office/drawing/2014/main" id="{F6F24C61-5ED5-47BD-AA38-1C82EC663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66770950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281</xdr:row>
      <xdr:rowOff>107156</xdr:rowOff>
    </xdr:from>
    <xdr:ext cx="2557805" cy="918883"/>
    <xdr:pic>
      <xdr:nvPicPr>
        <xdr:cNvPr id="9" name="Picture 8">
          <a:extLst>
            <a:ext uri="{FF2B5EF4-FFF2-40B4-BE49-F238E27FC236}">
              <a16:creationId xmlns:a16="http://schemas.microsoft.com/office/drawing/2014/main" id="{2A3E39C4-1E62-477E-9ABC-CFAC18797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79780980"/>
          <a:ext cx="2557805" cy="918883"/>
        </a:xfrm>
        <a:prstGeom prst="rect">
          <a:avLst/>
        </a:prstGeom>
      </xdr:spPr>
    </xdr:pic>
    <xdr:clientData/>
  </xdr:oneCellAnchor>
  <xdr:oneCellAnchor>
    <xdr:from>
      <xdr:col>13</xdr:col>
      <xdr:colOff>1012031</xdr:colOff>
      <xdr:row>324</xdr:row>
      <xdr:rowOff>107156</xdr:rowOff>
    </xdr:from>
    <xdr:ext cx="2557805" cy="918883"/>
    <xdr:pic>
      <xdr:nvPicPr>
        <xdr:cNvPr id="10" name="Picture 9">
          <a:extLst>
            <a:ext uri="{FF2B5EF4-FFF2-40B4-BE49-F238E27FC236}">
              <a16:creationId xmlns:a16="http://schemas.microsoft.com/office/drawing/2014/main" id="{509CDBE8-9196-4FAE-A3AF-40C2A1969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7766" y="93328891"/>
          <a:ext cx="2557805" cy="9188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76"/>
  <sheetViews>
    <sheetView tabSelected="1" view="pageBreakPreview" topLeftCell="A60" zoomScale="85" zoomScaleNormal="80" zoomScaleSheetLayoutView="85" workbookViewId="0">
      <selection activeCell="E83" sqref="E83"/>
    </sheetView>
  </sheetViews>
  <sheetFormatPr defaultColWidth="9.140625" defaultRowHeight="15.75" x14ac:dyDescent="0.25"/>
  <cols>
    <col min="1" max="1" width="7.85546875" style="1" customWidth="1"/>
    <col min="2" max="2" width="79.7109375" style="10" customWidth="1"/>
    <col min="3" max="3" width="11.5703125" style="20" customWidth="1"/>
    <col min="4" max="4" width="9.28515625" style="20" customWidth="1"/>
    <col min="5" max="5" width="14" style="20" customWidth="1"/>
    <col min="6" max="6" width="13.5703125" style="20" customWidth="1"/>
    <col min="7" max="7" width="11.7109375" style="20" bestFit="1" customWidth="1"/>
    <col min="8" max="8" width="18" style="20" customWidth="1"/>
    <col min="9" max="9" width="8.85546875" style="20" customWidth="1"/>
    <col min="10" max="10" width="10.85546875" style="20" customWidth="1"/>
    <col min="11" max="11" width="12.28515625" style="20" customWidth="1"/>
    <col min="12" max="12" width="10.7109375" style="8" customWidth="1"/>
    <col min="13" max="13" width="12.42578125" style="20" customWidth="1"/>
    <col min="14" max="14" width="17.140625" style="1" customWidth="1"/>
    <col min="15" max="15" width="12.140625" style="1" customWidth="1"/>
    <col min="16" max="16" width="12.28515625" style="1" customWidth="1"/>
    <col min="17" max="17" width="16.42578125" style="1" bestFit="1" customWidth="1"/>
    <col min="18" max="16384" width="9.140625" style="1"/>
  </cols>
  <sheetData>
    <row r="1" spans="1:17" x14ac:dyDescent="0.25">
      <c r="A1" s="25"/>
      <c r="B1" s="26"/>
      <c r="C1" s="27"/>
      <c r="D1" s="28"/>
      <c r="E1" s="28"/>
      <c r="F1" s="29"/>
      <c r="G1" s="29"/>
      <c r="H1" s="29"/>
      <c r="I1" s="29"/>
      <c r="J1" s="28"/>
      <c r="K1" s="28"/>
      <c r="L1" s="30"/>
      <c r="M1" s="28"/>
      <c r="N1" s="28"/>
      <c r="O1" s="28"/>
      <c r="P1" s="28"/>
      <c r="Q1" s="85"/>
    </row>
    <row r="2" spans="1:17" x14ac:dyDescent="0.25">
      <c r="A2" s="35" t="s">
        <v>251</v>
      </c>
      <c r="B2" s="86"/>
      <c r="C2" s="87"/>
      <c r="D2" s="88"/>
      <c r="E2" s="88"/>
      <c r="F2" s="89"/>
      <c r="G2" s="89"/>
      <c r="H2" s="89"/>
      <c r="I2" s="90"/>
      <c r="J2" s="88"/>
      <c r="K2" s="90" t="s">
        <v>6</v>
      </c>
      <c r="L2" s="90"/>
      <c r="M2" s="88"/>
      <c r="N2" s="88"/>
      <c r="O2" s="90"/>
      <c r="P2" s="90"/>
      <c r="Q2" s="91"/>
    </row>
    <row r="3" spans="1:17" x14ac:dyDescent="0.25">
      <c r="A3" s="35" t="s">
        <v>252</v>
      </c>
      <c r="B3" s="86"/>
      <c r="C3" s="92"/>
      <c r="D3" s="88"/>
      <c r="E3" s="88"/>
      <c r="F3" s="89"/>
      <c r="G3" s="89"/>
      <c r="H3" s="89"/>
      <c r="I3" s="93"/>
      <c r="J3" s="88"/>
      <c r="K3" s="94" t="s">
        <v>7</v>
      </c>
      <c r="L3" s="95"/>
      <c r="M3" s="88"/>
      <c r="N3" s="88"/>
      <c r="O3" s="94"/>
      <c r="P3" s="95"/>
      <c r="Q3" s="91"/>
    </row>
    <row r="4" spans="1:17" x14ac:dyDescent="0.25">
      <c r="A4" s="36"/>
      <c r="B4" s="86"/>
      <c r="C4" s="87"/>
      <c r="D4" s="88"/>
      <c r="E4" s="88"/>
      <c r="F4" s="89"/>
      <c r="G4" s="89"/>
      <c r="H4" s="89"/>
      <c r="I4" s="93"/>
      <c r="J4" s="88"/>
      <c r="K4" s="94" t="s">
        <v>8</v>
      </c>
      <c r="L4" s="94"/>
      <c r="M4" s="88"/>
      <c r="N4" s="88"/>
      <c r="O4" s="94"/>
      <c r="P4" s="94"/>
      <c r="Q4" s="91"/>
    </row>
    <row r="5" spans="1:17" ht="24.75" customHeight="1" x14ac:dyDescent="0.25">
      <c r="A5" s="37" t="s">
        <v>253</v>
      </c>
      <c r="B5" s="96"/>
      <c r="C5" s="95"/>
      <c r="D5" s="88"/>
      <c r="E5" s="88"/>
      <c r="F5" s="89"/>
      <c r="G5" s="89"/>
      <c r="H5" s="89"/>
      <c r="I5" s="88"/>
      <c r="J5" s="88"/>
      <c r="K5" s="94" t="s">
        <v>9</v>
      </c>
      <c r="L5" s="94"/>
      <c r="M5" s="88"/>
      <c r="N5" s="88"/>
      <c r="O5" s="94"/>
      <c r="P5" s="94"/>
      <c r="Q5" s="91"/>
    </row>
    <row r="6" spans="1:17" ht="33" customHeight="1" thickBot="1" x14ac:dyDescent="0.3">
      <c r="A6" s="38"/>
      <c r="B6" s="39"/>
      <c r="C6" s="40"/>
      <c r="D6" s="41"/>
      <c r="E6" s="41"/>
      <c r="F6" s="42"/>
      <c r="G6" s="42"/>
      <c r="H6" s="42"/>
      <c r="I6" s="42"/>
      <c r="J6" s="43"/>
      <c r="K6" s="44" t="s">
        <v>0</v>
      </c>
      <c r="L6" s="45">
        <f ca="1">TODAY()</f>
        <v>46154</v>
      </c>
      <c r="M6" s="41"/>
      <c r="N6" s="43"/>
      <c r="O6" s="44"/>
      <c r="P6" s="45"/>
      <c r="Q6" s="97"/>
    </row>
    <row r="7" spans="1:17" ht="50.25" customHeight="1" thickBot="1" x14ac:dyDescent="0.3">
      <c r="A7" s="31" t="s">
        <v>10</v>
      </c>
      <c r="B7" s="32" t="s">
        <v>1</v>
      </c>
      <c r="C7" s="33" t="s">
        <v>11</v>
      </c>
      <c r="D7" s="33" t="s">
        <v>12</v>
      </c>
      <c r="E7" s="32" t="s">
        <v>13</v>
      </c>
      <c r="F7" s="33" t="s">
        <v>14</v>
      </c>
      <c r="G7" s="33" t="s">
        <v>24</v>
      </c>
      <c r="H7" s="32" t="s">
        <v>2</v>
      </c>
      <c r="I7" s="32" t="s">
        <v>41</v>
      </c>
      <c r="J7" s="32" t="s">
        <v>40</v>
      </c>
      <c r="K7" s="32" t="s">
        <v>34</v>
      </c>
      <c r="L7" s="34" t="s">
        <v>35</v>
      </c>
      <c r="M7" s="32" t="s">
        <v>36</v>
      </c>
      <c r="N7" s="32" t="s">
        <v>3</v>
      </c>
      <c r="O7" s="33" t="s">
        <v>15</v>
      </c>
      <c r="P7" s="33" t="s">
        <v>4</v>
      </c>
      <c r="Q7" s="98" t="s">
        <v>16</v>
      </c>
    </row>
    <row r="8" spans="1:17" ht="16.5" thickBot="1" x14ac:dyDescent="0.3">
      <c r="A8" s="49"/>
      <c r="B8" s="50" t="s">
        <v>17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2"/>
    </row>
    <row r="9" spans="1:17" x14ac:dyDescent="0.25">
      <c r="A9" s="123">
        <v>1</v>
      </c>
      <c r="B9" s="124" t="s">
        <v>26</v>
      </c>
      <c r="C9" s="125">
        <v>1</v>
      </c>
      <c r="D9" s="126">
        <v>0</v>
      </c>
      <c r="E9" s="125">
        <f>(1+D9)*C9</f>
        <v>1</v>
      </c>
      <c r="F9" s="127" t="s">
        <v>18</v>
      </c>
      <c r="G9" s="128">
        <v>0</v>
      </c>
      <c r="H9" s="129">
        <f t="shared" ref="H9:H18" si="0">G9*E9</f>
        <v>0</v>
      </c>
      <c r="I9" s="130">
        <v>1</v>
      </c>
      <c r="J9" s="129" t="s">
        <v>42</v>
      </c>
      <c r="K9" s="129">
        <v>35</v>
      </c>
      <c r="L9" s="131">
        <v>0</v>
      </c>
      <c r="M9" s="130">
        <f t="shared" ref="M9:M18" si="1">L9*E9</f>
        <v>0</v>
      </c>
      <c r="N9" s="132">
        <f t="shared" ref="N9:N18" si="2">M9*K9</f>
        <v>0</v>
      </c>
      <c r="O9" s="128">
        <f t="shared" ref="O9:O18" si="3">(H9+N9)/E9</f>
        <v>0</v>
      </c>
      <c r="P9" s="129">
        <f t="shared" ref="P9:P18" si="4">O9*E9</f>
        <v>0</v>
      </c>
      <c r="Q9" s="74"/>
    </row>
    <row r="10" spans="1:17" x14ac:dyDescent="0.25">
      <c r="A10" s="133">
        <f>IF(C10=0,"",1+MAX(A$9:A9))</f>
        <v>2</v>
      </c>
      <c r="B10" s="134" t="s">
        <v>27</v>
      </c>
      <c r="C10" s="135">
        <v>1</v>
      </c>
      <c r="D10" s="136">
        <v>0</v>
      </c>
      <c r="E10" s="135">
        <f>(1+D10)*C10</f>
        <v>1</v>
      </c>
      <c r="F10" s="137" t="s">
        <v>18</v>
      </c>
      <c r="G10" s="138">
        <v>0</v>
      </c>
      <c r="H10" s="139">
        <f t="shared" si="0"/>
        <v>0</v>
      </c>
      <c r="I10" s="140">
        <v>1</v>
      </c>
      <c r="J10" s="139" t="s">
        <v>42</v>
      </c>
      <c r="K10" s="139">
        <v>35</v>
      </c>
      <c r="L10" s="141">
        <v>0</v>
      </c>
      <c r="M10" s="140">
        <f t="shared" si="1"/>
        <v>0</v>
      </c>
      <c r="N10" s="142">
        <f t="shared" si="2"/>
        <v>0</v>
      </c>
      <c r="O10" s="138">
        <f t="shared" si="3"/>
        <v>0</v>
      </c>
      <c r="P10" s="139">
        <f t="shared" si="4"/>
        <v>0</v>
      </c>
      <c r="Q10" s="75"/>
    </row>
    <row r="11" spans="1:17" x14ac:dyDescent="0.25">
      <c r="A11" s="133">
        <f>IF(C11=0,"",1+MAX(A$9:A10))</f>
        <v>3</v>
      </c>
      <c r="B11" s="134" t="s">
        <v>19</v>
      </c>
      <c r="C11" s="135">
        <v>1</v>
      </c>
      <c r="D11" s="136">
        <v>0</v>
      </c>
      <c r="E11" s="135">
        <f t="shared" ref="E11:E18" si="5">(1+D11)*C11</f>
        <v>1</v>
      </c>
      <c r="F11" s="137" t="s">
        <v>18</v>
      </c>
      <c r="G11" s="138">
        <v>0</v>
      </c>
      <c r="H11" s="139">
        <f t="shared" si="0"/>
        <v>0</v>
      </c>
      <c r="I11" s="140">
        <v>1</v>
      </c>
      <c r="J11" s="139" t="s">
        <v>42</v>
      </c>
      <c r="K11" s="139">
        <v>35</v>
      </c>
      <c r="L11" s="141">
        <v>0</v>
      </c>
      <c r="M11" s="140">
        <f t="shared" si="1"/>
        <v>0</v>
      </c>
      <c r="N11" s="142">
        <f t="shared" si="2"/>
        <v>0</v>
      </c>
      <c r="O11" s="138">
        <f t="shared" si="3"/>
        <v>0</v>
      </c>
      <c r="P11" s="139">
        <f t="shared" si="4"/>
        <v>0</v>
      </c>
      <c r="Q11" s="75"/>
    </row>
    <row r="12" spans="1:17" x14ac:dyDescent="0.25">
      <c r="A12" s="133">
        <f>IF(C12=0,"",1+MAX(A$9:A11))</f>
        <v>4</v>
      </c>
      <c r="B12" s="134" t="s">
        <v>28</v>
      </c>
      <c r="C12" s="135">
        <v>1</v>
      </c>
      <c r="D12" s="136">
        <v>0</v>
      </c>
      <c r="E12" s="135">
        <f t="shared" si="5"/>
        <v>1</v>
      </c>
      <c r="F12" s="137" t="s">
        <v>18</v>
      </c>
      <c r="G12" s="138">
        <v>0</v>
      </c>
      <c r="H12" s="139">
        <f t="shared" si="0"/>
        <v>0</v>
      </c>
      <c r="I12" s="140">
        <v>1</v>
      </c>
      <c r="J12" s="139" t="s">
        <v>42</v>
      </c>
      <c r="K12" s="139">
        <v>35</v>
      </c>
      <c r="L12" s="141">
        <v>0</v>
      </c>
      <c r="M12" s="140">
        <f t="shared" si="1"/>
        <v>0</v>
      </c>
      <c r="N12" s="142">
        <f t="shared" si="2"/>
        <v>0</v>
      </c>
      <c r="O12" s="138">
        <f t="shared" si="3"/>
        <v>0</v>
      </c>
      <c r="P12" s="139">
        <f t="shared" si="4"/>
        <v>0</v>
      </c>
      <c r="Q12" s="75"/>
    </row>
    <row r="13" spans="1:17" x14ac:dyDescent="0.25">
      <c r="A13" s="133">
        <f>IF(C13=0,"",1+MAX(A$9:A12))</f>
        <v>5</v>
      </c>
      <c r="B13" s="134" t="s">
        <v>29</v>
      </c>
      <c r="C13" s="135">
        <v>1</v>
      </c>
      <c r="D13" s="136">
        <v>0</v>
      </c>
      <c r="E13" s="135">
        <f t="shared" si="5"/>
        <v>1</v>
      </c>
      <c r="F13" s="137" t="s">
        <v>18</v>
      </c>
      <c r="G13" s="138">
        <v>0</v>
      </c>
      <c r="H13" s="139">
        <f t="shared" si="0"/>
        <v>0</v>
      </c>
      <c r="I13" s="140">
        <v>1</v>
      </c>
      <c r="J13" s="139" t="s">
        <v>42</v>
      </c>
      <c r="K13" s="139">
        <v>35</v>
      </c>
      <c r="L13" s="141">
        <v>0</v>
      </c>
      <c r="M13" s="140">
        <f t="shared" si="1"/>
        <v>0</v>
      </c>
      <c r="N13" s="142">
        <f t="shared" si="2"/>
        <v>0</v>
      </c>
      <c r="O13" s="138">
        <f t="shared" si="3"/>
        <v>0</v>
      </c>
      <c r="P13" s="139">
        <f t="shared" si="4"/>
        <v>0</v>
      </c>
      <c r="Q13" s="75"/>
    </row>
    <row r="14" spans="1:17" x14ac:dyDescent="0.25">
      <c r="A14" s="133">
        <f>IF(C14=0,"",1+MAX(A$9:A13))</f>
        <v>6</v>
      </c>
      <c r="B14" s="134" t="s">
        <v>30</v>
      </c>
      <c r="C14" s="135">
        <v>1</v>
      </c>
      <c r="D14" s="136">
        <v>0</v>
      </c>
      <c r="E14" s="135">
        <f t="shared" si="5"/>
        <v>1</v>
      </c>
      <c r="F14" s="137" t="s">
        <v>18</v>
      </c>
      <c r="G14" s="138">
        <v>0</v>
      </c>
      <c r="H14" s="139">
        <f t="shared" si="0"/>
        <v>0</v>
      </c>
      <c r="I14" s="140">
        <v>1</v>
      </c>
      <c r="J14" s="139" t="s">
        <v>42</v>
      </c>
      <c r="K14" s="139">
        <v>35</v>
      </c>
      <c r="L14" s="141">
        <v>0</v>
      </c>
      <c r="M14" s="140">
        <f t="shared" si="1"/>
        <v>0</v>
      </c>
      <c r="N14" s="142">
        <f t="shared" si="2"/>
        <v>0</v>
      </c>
      <c r="O14" s="138">
        <f t="shared" si="3"/>
        <v>0</v>
      </c>
      <c r="P14" s="139">
        <f t="shared" si="4"/>
        <v>0</v>
      </c>
      <c r="Q14" s="75"/>
    </row>
    <row r="15" spans="1:17" x14ac:dyDescent="0.25">
      <c r="A15" s="133">
        <f>IF(C15=0,"",1+MAX(A$9:A14))</f>
        <v>7</v>
      </c>
      <c r="B15" s="134" t="s">
        <v>31</v>
      </c>
      <c r="C15" s="135">
        <v>1</v>
      </c>
      <c r="D15" s="136">
        <v>0</v>
      </c>
      <c r="E15" s="135">
        <f t="shared" si="5"/>
        <v>1</v>
      </c>
      <c r="F15" s="137" t="s">
        <v>18</v>
      </c>
      <c r="G15" s="138">
        <v>0</v>
      </c>
      <c r="H15" s="139">
        <f t="shared" si="0"/>
        <v>0</v>
      </c>
      <c r="I15" s="140">
        <v>1</v>
      </c>
      <c r="J15" s="139" t="s">
        <v>42</v>
      </c>
      <c r="K15" s="139">
        <v>35</v>
      </c>
      <c r="L15" s="141">
        <v>0</v>
      </c>
      <c r="M15" s="140">
        <f t="shared" si="1"/>
        <v>0</v>
      </c>
      <c r="N15" s="142">
        <f t="shared" si="2"/>
        <v>0</v>
      </c>
      <c r="O15" s="138">
        <f t="shared" si="3"/>
        <v>0</v>
      </c>
      <c r="P15" s="139">
        <f t="shared" si="4"/>
        <v>0</v>
      </c>
      <c r="Q15" s="75"/>
    </row>
    <row r="16" spans="1:17" x14ac:dyDescent="0.25">
      <c r="A16" s="133">
        <f>IF(C16=0,"",1+MAX(A$9:A15))</f>
        <v>8</v>
      </c>
      <c r="B16" s="143" t="s">
        <v>46</v>
      </c>
      <c r="C16" s="135">
        <v>1</v>
      </c>
      <c r="D16" s="136">
        <v>0</v>
      </c>
      <c r="E16" s="135">
        <f t="shared" si="5"/>
        <v>1</v>
      </c>
      <c r="F16" s="137" t="s">
        <v>18</v>
      </c>
      <c r="G16" s="138">
        <v>0</v>
      </c>
      <c r="H16" s="139">
        <f t="shared" si="0"/>
        <v>0</v>
      </c>
      <c r="I16" s="140">
        <v>1</v>
      </c>
      <c r="J16" s="139" t="s">
        <v>42</v>
      </c>
      <c r="K16" s="139">
        <v>35</v>
      </c>
      <c r="L16" s="141">
        <v>0</v>
      </c>
      <c r="M16" s="140">
        <f t="shared" si="1"/>
        <v>0</v>
      </c>
      <c r="N16" s="142">
        <f t="shared" si="2"/>
        <v>0</v>
      </c>
      <c r="O16" s="138">
        <f t="shared" si="3"/>
        <v>0</v>
      </c>
      <c r="P16" s="139">
        <f t="shared" si="4"/>
        <v>0</v>
      </c>
      <c r="Q16" s="75"/>
    </row>
    <row r="17" spans="1:17" x14ac:dyDescent="0.25">
      <c r="A17" s="133">
        <f>IF(C17=0,"",1+MAX(A$9:A16))</f>
        <v>9</v>
      </c>
      <c r="B17" s="143" t="s">
        <v>47</v>
      </c>
      <c r="C17" s="135">
        <v>1</v>
      </c>
      <c r="D17" s="136">
        <v>0</v>
      </c>
      <c r="E17" s="135">
        <f t="shared" si="5"/>
        <v>1</v>
      </c>
      <c r="F17" s="137" t="s">
        <v>18</v>
      </c>
      <c r="G17" s="138">
        <v>0</v>
      </c>
      <c r="H17" s="139">
        <f t="shared" si="0"/>
        <v>0</v>
      </c>
      <c r="I17" s="140">
        <v>1</v>
      </c>
      <c r="J17" s="139" t="s">
        <v>42</v>
      </c>
      <c r="K17" s="139">
        <v>35</v>
      </c>
      <c r="L17" s="141">
        <v>0</v>
      </c>
      <c r="M17" s="140">
        <f t="shared" si="1"/>
        <v>0</v>
      </c>
      <c r="N17" s="142">
        <f t="shared" si="2"/>
        <v>0</v>
      </c>
      <c r="O17" s="138">
        <f t="shared" si="3"/>
        <v>0</v>
      </c>
      <c r="P17" s="139">
        <f t="shared" si="4"/>
        <v>0</v>
      </c>
      <c r="Q17" s="75"/>
    </row>
    <row r="18" spans="1:17" x14ac:dyDescent="0.25">
      <c r="A18" s="133">
        <f>IF(C18=0,"",1+MAX(A$9:A17))</f>
        <v>10</v>
      </c>
      <c r="B18" s="143" t="s">
        <v>48</v>
      </c>
      <c r="C18" s="135">
        <v>1</v>
      </c>
      <c r="D18" s="136">
        <v>0</v>
      </c>
      <c r="E18" s="135">
        <f t="shared" si="5"/>
        <v>1</v>
      </c>
      <c r="F18" s="137" t="s">
        <v>18</v>
      </c>
      <c r="G18" s="138">
        <v>0</v>
      </c>
      <c r="H18" s="139">
        <f t="shared" si="0"/>
        <v>0</v>
      </c>
      <c r="I18" s="140">
        <v>1</v>
      </c>
      <c r="J18" s="139" t="s">
        <v>42</v>
      </c>
      <c r="K18" s="139">
        <v>35</v>
      </c>
      <c r="L18" s="141">
        <v>0</v>
      </c>
      <c r="M18" s="140">
        <f t="shared" si="1"/>
        <v>0</v>
      </c>
      <c r="N18" s="142">
        <f t="shared" si="2"/>
        <v>0</v>
      </c>
      <c r="O18" s="138">
        <f t="shared" si="3"/>
        <v>0</v>
      </c>
      <c r="P18" s="139">
        <f t="shared" si="4"/>
        <v>0</v>
      </c>
      <c r="Q18" s="75"/>
    </row>
    <row r="19" spans="1:17" ht="16.5" thickBot="1" x14ac:dyDescent="0.3">
      <c r="A19" s="76" t="str">
        <f>IF(C19=0,"",1+MAX(A$9:A18))</f>
        <v/>
      </c>
      <c r="B19" s="77" t="s">
        <v>20</v>
      </c>
      <c r="C19" s="78"/>
      <c r="D19" s="78"/>
      <c r="E19" s="79"/>
      <c r="F19" s="80" t="s">
        <v>32</v>
      </c>
      <c r="G19" s="79"/>
      <c r="H19" s="81">
        <f>SUM(H9:H18)</f>
        <v>0</v>
      </c>
      <c r="I19" s="81"/>
      <c r="J19" s="81"/>
      <c r="K19" s="81"/>
      <c r="L19" s="82"/>
      <c r="M19" s="80" t="s">
        <v>25</v>
      </c>
      <c r="N19" s="81">
        <f>SUM(N9:N18)</f>
        <v>0</v>
      </c>
      <c r="O19" s="83"/>
      <c r="P19" s="83"/>
      <c r="Q19" s="84">
        <f>(SUM(P9:P19))</f>
        <v>0</v>
      </c>
    </row>
    <row r="20" spans="1:17" ht="16.5" thickBot="1" x14ac:dyDescent="0.3">
      <c r="A20" s="19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100"/>
      <c r="M20" s="99"/>
      <c r="N20" s="99"/>
      <c r="O20" s="99"/>
      <c r="P20" s="99"/>
      <c r="Q20" s="101"/>
    </row>
    <row r="21" spans="1:17" ht="16.5" thickBot="1" x14ac:dyDescent="0.3">
      <c r="A21" s="49"/>
      <c r="B21" s="50" t="s">
        <v>44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2"/>
    </row>
    <row r="22" spans="1:17" x14ac:dyDescent="0.25">
      <c r="A22" s="144" t="str">
        <f>IF(C22=0,"",1+MAX(A$9:A357))</f>
        <v/>
      </c>
      <c r="B22" s="145" t="s">
        <v>49</v>
      </c>
      <c r="C22" s="127"/>
      <c r="D22" s="127"/>
      <c r="E22" s="125"/>
      <c r="F22" s="127"/>
      <c r="G22" s="128"/>
      <c r="H22" s="129"/>
      <c r="I22" s="130"/>
      <c r="J22" s="129"/>
      <c r="K22" s="129"/>
      <c r="L22" s="131"/>
      <c r="M22" s="130"/>
      <c r="N22" s="132"/>
      <c r="O22" s="128"/>
      <c r="P22" s="129"/>
      <c r="Q22" s="146"/>
    </row>
    <row r="23" spans="1:17" x14ac:dyDescent="0.25">
      <c r="A23" s="133">
        <f>IF(C23=0,"",1+MAX(A$9:A22))</f>
        <v>11</v>
      </c>
      <c r="B23" s="147" t="s">
        <v>242</v>
      </c>
      <c r="C23" s="148">
        <f>0.33*21629/27</f>
        <v>264.35444444444448</v>
      </c>
      <c r="D23" s="149">
        <v>0.05</v>
      </c>
      <c r="E23" s="150">
        <f t="shared" ref="E23" si="6">C23*(1+D23)</f>
        <v>277.5721666666667</v>
      </c>
      <c r="F23" s="136" t="s">
        <v>238</v>
      </c>
      <c r="G23" s="138">
        <v>0</v>
      </c>
      <c r="H23" s="139">
        <f t="shared" ref="H23" si="7">G23*E23</f>
        <v>0</v>
      </c>
      <c r="I23" s="140">
        <v>1</v>
      </c>
      <c r="J23" s="139" t="s">
        <v>241</v>
      </c>
      <c r="K23" s="139">
        <v>65</v>
      </c>
      <c r="L23" s="141">
        <v>0</v>
      </c>
      <c r="M23" s="140">
        <f t="shared" ref="M23" si="8">L23*E23</f>
        <v>0</v>
      </c>
      <c r="N23" s="142">
        <f t="shared" ref="N23" si="9">M23*K23</f>
        <v>0</v>
      </c>
      <c r="O23" s="138">
        <f t="shared" ref="O23" si="10">(H23+N23)/E23</f>
        <v>0</v>
      </c>
      <c r="P23" s="139">
        <f t="shared" ref="P23" si="11">O23*E23</f>
        <v>0</v>
      </c>
      <c r="Q23" s="151"/>
    </row>
    <row r="24" spans="1:17" x14ac:dyDescent="0.25">
      <c r="A24" s="133">
        <f>IF(C24=0,"",1+MAX(A$9:A23))</f>
        <v>12</v>
      </c>
      <c r="B24" s="147" t="s">
        <v>50</v>
      </c>
      <c r="C24" s="148">
        <f t="shared" ref="C24:C26" si="12">986.74+20642.16</f>
        <v>21628.9</v>
      </c>
      <c r="D24" s="149">
        <v>0.05</v>
      </c>
      <c r="E24" s="150">
        <f t="shared" ref="E24:E94" si="13">C24*(1+D24)</f>
        <v>22710.345000000001</v>
      </c>
      <c r="F24" s="136" t="s">
        <v>37</v>
      </c>
      <c r="G24" s="138">
        <v>0</v>
      </c>
      <c r="H24" s="139">
        <f t="shared" ref="H24:H94" si="14">G24*E24</f>
        <v>0</v>
      </c>
      <c r="I24" s="140">
        <v>1</v>
      </c>
      <c r="J24" s="139" t="s">
        <v>241</v>
      </c>
      <c r="K24" s="139">
        <v>65</v>
      </c>
      <c r="L24" s="141">
        <v>0</v>
      </c>
      <c r="M24" s="140">
        <f t="shared" ref="M24:M94" si="15">L24*E24</f>
        <v>0</v>
      </c>
      <c r="N24" s="142">
        <f t="shared" ref="N24:N94" si="16">M24*K24</f>
        <v>0</v>
      </c>
      <c r="O24" s="138">
        <f t="shared" ref="O24:O94" si="17">(H24+N24)/E24</f>
        <v>0</v>
      </c>
      <c r="P24" s="139">
        <f t="shared" ref="P24:P94" si="18">O24*E24</f>
        <v>0</v>
      </c>
      <c r="Q24" s="151"/>
    </row>
    <row r="25" spans="1:17" x14ac:dyDescent="0.25">
      <c r="A25" s="133">
        <f>IF(C25=0,"",1+MAX(A$9:A24))</f>
        <v>13</v>
      </c>
      <c r="B25" s="147" t="s">
        <v>51</v>
      </c>
      <c r="C25" s="148">
        <f t="shared" si="12"/>
        <v>21628.9</v>
      </c>
      <c r="D25" s="149">
        <v>0.05</v>
      </c>
      <c r="E25" s="150">
        <f t="shared" si="13"/>
        <v>22710.345000000001</v>
      </c>
      <c r="F25" s="136" t="s">
        <v>37</v>
      </c>
      <c r="G25" s="138">
        <v>0</v>
      </c>
      <c r="H25" s="139">
        <f t="shared" si="14"/>
        <v>0</v>
      </c>
      <c r="I25" s="140">
        <v>1</v>
      </c>
      <c r="J25" s="139" t="s">
        <v>241</v>
      </c>
      <c r="K25" s="139">
        <v>65</v>
      </c>
      <c r="L25" s="141">
        <v>0</v>
      </c>
      <c r="M25" s="140">
        <f t="shared" si="15"/>
        <v>0</v>
      </c>
      <c r="N25" s="142">
        <f t="shared" si="16"/>
        <v>0</v>
      </c>
      <c r="O25" s="138">
        <f t="shared" si="17"/>
        <v>0</v>
      </c>
      <c r="P25" s="139">
        <f t="shared" si="18"/>
        <v>0</v>
      </c>
      <c r="Q25" s="151"/>
    </row>
    <row r="26" spans="1:17" x14ac:dyDescent="0.25">
      <c r="A26" s="133">
        <f>IF(C26=0,"",1+MAX(A$9:A25))</f>
        <v>14</v>
      </c>
      <c r="B26" s="147" t="s">
        <v>52</v>
      </c>
      <c r="C26" s="148">
        <f t="shared" si="12"/>
        <v>21628.9</v>
      </c>
      <c r="D26" s="149">
        <v>0.05</v>
      </c>
      <c r="E26" s="150">
        <f t="shared" si="13"/>
        <v>22710.345000000001</v>
      </c>
      <c r="F26" s="136" t="s">
        <v>37</v>
      </c>
      <c r="G26" s="138">
        <v>0</v>
      </c>
      <c r="H26" s="139">
        <f t="shared" si="14"/>
        <v>0</v>
      </c>
      <c r="I26" s="140">
        <v>1</v>
      </c>
      <c r="J26" s="139" t="s">
        <v>241</v>
      </c>
      <c r="K26" s="139">
        <v>65</v>
      </c>
      <c r="L26" s="141">
        <v>0</v>
      </c>
      <c r="M26" s="140">
        <f t="shared" si="15"/>
        <v>0</v>
      </c>
      <c r="N26" s="142">
        <f t="shared" si="16"/>
        <v>0</v>
      </c>
      <c r="O26" s="138">
        <f t="shared" si="17"/>
        <v>0</v>
      </c>
      <c r="P26" s="139">
        <f t="shared" si="18"/>
        <v>0</v>
      </c>
      <c r="Q26" s="151"/>
    </row>
    <row r="27" spans="1:17" x14ac:dyDescent="0.25">
      <c r="A27" s="133">
        <f>IF(C27=0,"",1+MAX(A$9:A26))</f>
        <v>15</v>
      </c>
      <c r="B27" s="147" t="s">
        <v>53</v>
      </c>
      <c r="C27" s="148">
        <f>C26/25</f>
        <v>865.15600000000006</v>
      </c>
      <c r="D27" s="149">
        <v>0.05</v>
      </c>
      <c r="E27" s="150">
        <f t="shared" si="13"/>
        <v>908.41380000000015</v>
      </c>
      <c r="F27" s="136" t="s">
        <v>38</v>
      </c>
      <c r="G27" s="138">
        <v>0</v>
      </c>
      <c r="H27" s="139">
        <f t="shared" si="14"/>
        <v>0</v>
      </c>
      <c r="I27" s="140">
        <v>1</v>
      </c>
      <c r="J27" s="139" t="s">
        <v>241</v>
      </c>
      <c r="K27" s="139">
        <v>65</v>
      </c>
      <c r="L27" s="141">
        <v>0</v>
      </c>
      <c r="M27" s="140">
        <f t="shared" si="15"/>
        <v>0</v>
      </c>
      <c r="N27" s="142">
        <f t="shared" si="16"/>
        <v>0</v>
      </c>
      <c r="O27" s="138">
        <f t="shared" si="17"/>
        <v>0</v>
      </c>
      <c r="P27" s="139">
        <f t="shared" si="18"/>
        <v>0</v>
      </c>
      <c r="Q27" s="151"/>
    </row>
    <row r="28" spans="1:17" x14ac:dyDescent="0.25">
      <c r="A28" s="133">
        <f>IF(C28=0,"",1+MAX(A$9:A27))</f>
        <v>16</v>
      </c>
      <c r="B28" s="147" t="s">
        <v>54</v>
      </c>
      <c r="C28" s="148">
        <f>C26/60</f>
        <v>360.48166666666668</v>
      </c>
      <c r="D28" s="149">
        <v>0.05</v>
      </c>
      <c r="E28" s="150">
        <f t="shared" si="13"/>
        <v>378.50575000000003</v>
      </c>
      <c r="F28" s="136" t="s">
        <v>38</v>
      </c>
      <c r="G28" s="138">
        <v>0</v>
      </c>
      <c r="H28" s="139">
        <f t="shared" si="14"/>
        <v>0</v>
      </c>
      <c r="I28" s="140">
        <v>1</v>
      </c>
      <c r="J28" s="139" t="s">
        <v>241</v>
      </c>
      <c r="K28" s="139">
        <v>65</v>
      </c>
      <c r="L28" s="141">
        <v>0</v>
      </c>
      <c r="M28" s="140">
        <f t="shared" si="15"/>
        <v>0</v>
      </c>
      <c r="N28" s="142">
        <f t="shared" si="16"/>
        <v>0</v>
      </c>
      <c r="O28" s="138">
        <f t="shared" si="17"/>
        <v>0</v>
      </c>
      <c r="P28" s="139">
        <f t="shared" si="18"/>
        <v>0</v>
      </c>
      <c r="Q28" s="151"/>
    </row>
    <row r="29" spans="1:17" x14ac:dyDescent="0.25">
      <c r="A29" s="133" t="str">
        <f>IF(C29=0,"",1+MAX(A$9:A28))</f>
        <v/>
      </c>
      <c r="B29" s="152" t="s">
        <v>55</v>
      </c>
      <c r="C29" s="148"/>
      <c r="D29" s="149"/>
      <c r="E29" s="150"/>
      <c r="F29" s="136"/>
      <c r="G29" s="138"/>
      <c r="H29" s="139"/>
      <c r="I29" s="140"/>
      <c r="J29" s="139"/>
      <c r="K29" s="139"/>
      <c r="L29" s="141"/>
      <c r="M29" s="140"/>
      <c r="N29" s="142"/>
      <c r="O29" s="138"/>
      <c r="P29" s="139"/>
      <c r="Q29" s="151"/>
    </row>
    <row r="30" spans="1:17" x14ac:dyDescent="0.25">
      <c r="A30" s="133" t="str">
        <f>IF(C30=0,"",1+MAX(A$9:A29))</f>
        <v/>
      </c>
      <c r="B30" s="153"/>
      <c r="C30" s="148"/>
      <c r="D30" s="149"/>
      <c r="E30" s="150"/>
      <c r="F30" s="136"/>
      <c r="G30" s="138"/>
      <c r="H30" s="139"/>
      <c r="I30" s="140"/>
      <c r="J30" s="139"/>
      <c r="K30" s="139"/>
      <c r="L30" s="141"/>
      <c r="M30" s="140"/>
      <c r="N30" s="142"/>
      <c r="O30" s="138"/>
      <c r="P30" s="139"/>
      <c r="Q30" s="151"/>
    </row>
    <row r="31" spans="1:17" x14ac:dyDescent="0.25">
      <c r="A31" s="133">
        <f>IF(C31=0,"",1+MAX(A$9:A30))</f>
        <v>17</v>
      </c>
      <c r="B31" s="147" t="s">
        <v>56</v>
      </c>
      <c r="C31" s="148">
        <f t="shared" ref="C31:C33" si="19">5167.65+109270</f>
        <v>114437.65</v>
      </c>
      <c r="D31" s="149">
        <v>0.05</v>
      </c>
      <c r="E31" s="150">
        <f t="shared" si="13"/>
        <v>120159.5325</v>
      </c>
      <c r="F31" s="136" t="s">
        <v>37</v>
      </c>
      <c r="G31" s="138">
        <v>0</v>
      </c>
      <c r="H31" s="139">
        <f t="shared" si="14"/>
        <v>0</v>
      </c>
      <c r="I31" s="140">
        <v>1</v>
      </c>
      <c r="J31" s="139" t="s">
        <v>241</v>
      </c>
      <c r="K31" s="139">
        <v>65</v>
      </c>
      <c r="L31" s="141">
        <v>0</v>
      </c>
      <c r="M31" s="140">
        <f t="shared" si="15"/>
        <v>0</v>
      </c>
      <c r="N31" s="142">
        <f t="shared" si="16"/>
        <v>0</v>
      </c>
      <c r="O31" s="138">
        <f t="shared" si="17"/>
        <v>0</v>
      </c>
      <c r="P31" s="139">
        <f t="shared" si="18"/>
        <v>0</v>
      </c>
      <c r="Q31" s="151"/>
    </row>
    <row r="32" spans="1:17" x14ac:dyDescent="0.25">
      <c r="A32" s="133">
        <f>IF(C32=0,"",1+MAX(A$9:A31))</f>
        <v>18</v>
      </c>
      <c r="B32" s="147" t="s">
        <v>57</v>
      </c>
      <c r="C32" s="148">
        <f t="shared" si="19"/>
        <v>114437.65</v>
      </c>
      <c r="D32" s="149">
        <v>0.05</v>
      </c>
      <c r="E32" s="150">
        <f t="shared" si="13"/>
        <v>120159.5325</v>
      </c>
      <c r="F32" s="136" t="s">
        <v>37</v>
      </c>
      <c r="G32" s="138">
        <v>0</v>
      </c>
      <c r="H32" s="139">
        <f t="shared" si="14"/>
        <v>0</v>
      </c>
      <c r="I32" s="140">
        <v>1</v>
      </c>
      <c r="J32" s="139" t="s">
        <v>241</v>
      </c>
      <c r="K32" s="139">
        <v>65</v>
      </c>
      <c r="L32" s="141">
        <v>0</v>
      </c>
      <c r="M32" s="140">
        <f t="shared" si="15"/>
        <v>0</v>
      </c>
      <c r="N32" s="142">
        <f t="shared" si="16"/>
        <v>0</v>
      </c>
      <c r="O32" s="138">
        <f t="shared" si="17"/>
        <v>0</v>
      </c>
      <c r="P32" s="139">
        <f t="shared" si="18"/>
        <v>0</v>
      </c>
      <c r="Q32" s="151"/>
    </row>
    <row r="33" spans="1:17" x14ac:dyDescent="0.25">
      <c r="A33" s="133">
        <f>IF(C33=0,"",1+MAX(A$9:A32))</f>
        <v>19</v>
      </c>
      <c r="B33" s="147" t="s">
        <v>58</v>
      </c>
      <c r="C33" s="148">
        <f t="shared" si="19"/>
        <v>114437.65</v>
      </c>
      <c r="D33" s="149">
        <v>0.05</v>
      </c>
      <c r="E33" s="150">
        <f t="shared" si="13"/>
        <v>120159.5325</v>
      </c>
      <c r="F33" s="136" t="s">
        <v>37</v>
      </c>
      <c r="G33" s="138">
        <v>0</v>
      </c>
      <c r="H33" s="139">
        <f t="shared" si="14"/>
        <v>0</v>
      </c>
      <c r="I33" s="140">
        <v>1</v>
      </c>
      <c r="J33" s="139" t="s">
        <v>241</v>
      </c>
      <c r="K33" s="139">
        <v>65</v>
      </c>
      <c r="L33" s="141">
        <v>0</v>
      </c>
      <c r="M33" s="140">
        <f t="shared" si="15"/>
        <v>0</v>
      </c>
      <c r="N33" s="142">
        <f t="shared" si="16"/>
        <v>0</v>
      </c>
      <c r="O33" s="138">
        <f t="shared" si="17"/>
        <v>0</v>
      </c>
      <c r="P33" s="139">
        <f t="shared" si="18"/>
        <v>0</v>
      </c>
      <c r="Q33" s="151"/>
    </row>
    <row r="34" spans="1:17" x14ac:dyDescent="0.25">
      <c r="A34" s="133" t="str">
        <f>IF(C34=0,"",1+MAX(A$9:A33))</f>
        <v/>
      </c>
      <c r="B34" s="152" t="s">
        <v>59</v>
      </c>
      <c r="C34" s="148"/>
      <c r="D34" s="149"/>
      <c r="E34" s="150"/>
      <c r="F34" s="136"/>
      <c r="G34" s="138"/>
      <c r="H34" s="139"/>
      <c r="I34" s="140"/>
      <c r="J34" s="139"/>
      <c r="K34" s="139"/>
      <c r="L34" s="141"/>
      <c r="M34" s="140"/>
      <c r="N34" s="142"/>
      <c r="O34" s="138"/>
      <c r="P34" s="139"/>
      <c r="Q34" s="151"/>
    </row>
    <row r="35" spans="1:17" x14ac:dyDescent="0.25">
      <c r="A35" s="133" t="str">
        <f>IF(C35=0,"",1+MAX(A$9:A34))</f>
        <v/>
      </c>
      <c r="B35" s="153"/>
      <c r="C35" s="148"/>
      <c r="D35" s="149"/>
      <c r="E35" s="150"/>
      <c r="F35" s="136"/>
      <c r="G35" s="138"/>
      <c r="H35" s="139"/>
      <c r="I35" s="140"/>
      <c r="J35" s="139"/>
      <c r="K35" s="139"/>
      <c r="L35" s="141"/>
      <c r="M35" s="140"/>
      <c r="N35" s="142"/>
      <c r="O35" s="138"/>
      <c r="P35" s="139"/>
      <c r="Q35" s="151"/>
    </row>
    <row r="36" spans="1:17" x14ac:dyDescent="0.25">
      <c r="A36" s="133">
        <f>IF(C36=0,"",1+MAX(A$9:A35))</f>
        <v>20</v>
      </c>
      <c r="B36" s="147" t="s">
        <v>60</v>
      </c>
      <c r="C36" s="148">
        <v>759.65</v>
      </c>
      <c r="D36" s="149">
        <v>0.05</v>
      </c>
      <c r="E36" s="150">
        <f t="shared" si="13"/>
        <v>797.63250000000005</v>
      </c>
      <c r="F36" s="136" t="s">
        <v>37</v>
      </c>
      <c r="G36" s="138">
        <v>0</v>
      </c>
      <c r="H36" s="139">
        <f t="shared" si="14"/>
        <v>0</v>
      </c>
      <c r="I36" s="140">
        <v>1</v>
      </c>
      <c r="J36" s="139" t="s">
        <v>241</v>
      </c>
      <c r="K36" s="139">
        <v>65</v>
      </c>
      <c r="L36" s="141">
        <v>0</v>
      </c>
      <c r="M36" s="140">
        <f t="shared" si="15"/>
        <v>0</v>
      </c>
      <c r="N36" s="142">
        <f t="shared" si="16"/>
        <v>0</v>
      </c>
      <c r="O36" s="138">
        <f t="shared" si="17"/>
        <v>0</v>
      </c>
      <c r="P36" s="139">
        <f t="shared" si="18"/>
        <v>0</v>
      </c>
      <c r="Q36" s="151"/>
    </row>
    <row r="37" spans="1:17" x14ac:dyDescent="0.25">
      <c r="A37" s="133">
        <f>IF(C37=0,"",1+MAX(A$9:A36))</f>
        <v>21</v>
      </c>
      <c r="B37" s="147" t="s">
        <v>57</v>
      </c>
      <c r="C37" s="148">
        <v>759.65</v>
      </c>
      <c r="D37" s="149">
        <v>0.05</v>
      </c>
      <c r="E37" s="150">
        <f t="shared" si="13"/>
        <v>797.63250000000005</v>
      </c>
      <c r="F37" s="136" t="s">
        <v>37</v>
      </c>
      <c r="G37" s="138">
        <v>0</v>
      </c>
      <c r="H37" s="139">
        <f t="shared" si="14"/>
        <v>0</v>
      </c>
      <c r="I37" s="140">
        <v>1</v>
      </c>
      <c r="J37" s="139" t="s">
        <v>241</v>
      </c>
      <c r="K37" s="139">
        <v>65</v>
      </c>
      <c r="L37" s="141">
        <v>0</v>
      </c>
      <c r="M37" s="140">
        <f t="shared" si="15"/>
        <v>0</v>
      </c>
      <c r="N37" s="142">
        <f t="shared" si="16"/>
        <v>0</v>
      </c>
      <c r="O37" s="138">
        <f t="shared" si="17"/>
        <v>0</v>
      </c>
      <c r="P37" s="139">
        <f t="shared" si="18"/>
        <v>0</v>
      </c>
      <c r="Q37" s="151"/>
    </row>
    <row r="38" spans="1:17" x14ac:dyDescent="0.25">
      <c r="A38" s="133">
        <f>IF(C38=0,"",1+MAX(A$9:A37))</f>
        <v>22</v>
      </c>
      <c r="B38" s="147" t="s">
        <v>58</v>
      </c>
      <c r="C38" s="148">
        <v>759.65</v>
      </c>
      <c r="D38" s="149">
        <v>0.05</v>
      </c>
      <c r="E38" s="150">
        <f t="shared" si="13"/>
        <v>797.63250000000005</v>
      </c>
      <c r="F38" s="136" t="s">
        <v>37</v>
      </c>
      <c r="G38" s="138">
        <v>0</v>
      </c>
      <c r="H38" s="139">
        <f t="shared" si="14"/>
        <v>0</v>
      </c>
      <c r="I38" s="140">
        <v>1</v>
      </c>
      <c r="J38" s="139" t="s">
        <v>241</v>
      </c>
      <c r="K38" s="139">
        <v>65</v>
      </c>
      <c r="L38" s="141">
        <v>0</v>
      </c>
      <c r="M38" s="140">
        <f t="shared" si="15"/>
        <v>0</v>
      </c>
      <c r="N38" s="142">
        <f t="shared" si="16"/>
        <v>0</v>
      </c>
      <c r="O38" s="138">
        <f t="shared" si="17"/>
        <v>0</v>
      </c>
      <c r="P38" s="139">
        <f t="shared" si="18"/>
        <v>0</v>
      </c>
      <c r="Q38" s="151"/>
    </row>
    <row r="39" spans="1:17" x14ac:dyDescent="0.25">
      <c r="A39" s="133" t="str">
        <f>IF(C39=0,"",1+MAX(A$9:A38))</f>
        <v/>
      </c>
      <c r="B39" s="152" t="s">
        <v>59</v>
      </c>
      <c r="C39" s="148"/>
      <c r="D39" s="149"/>
      <c r="E39" s="150"/>
      <c r="F39" s="136"/>
      <c r="G39" s="138"/>
      <c r="H39" s="139"/>
      <c r="I39" s="140"/>
      <c r="J39" s="139"/>
      <c r="K39" s="139"/>
      <c r="L39" s="141"/>
      <c r="M39" s="140"/>
      <c r="N39" s="142"/>
      <c r="O39" s="138"/>
      <c r="P39" s="139"/>
      <c r="Q39" s="151"/>
    </row>
    <row r="40" spans="1:17" x14ac:dyDescent="0.25">
      <c r="A40" s="133" t="str">
        <f>IF(C40=0,"",1+MAX(A$9:A39))</f>
        <v/>
      </c>
      <c r="B40" s="153"/>
      <c r="C40" s="148"/>
      <c r="D40" s="149"/>
      <c r="E40" s="150"/>
      <c r="F40" s="136"/>
      <c r="G40" s="138"/>
      <c r="H40" s="139"/>
      <c r="I40" s="140"/>
      <c r="J40" s="139"/>
      <c r="K40" s="139"/>
      <c r="L40" s="141"/>
      <c r="M40" s="140"/>
      <c r="N40" s="142"/>
      <c r="O40" s="138"/>
      <c r="P40" s="139"/>
      <c r="Q40" s="151"/>
    </row>
    <row r="41" spans="1:17" x14ac:dyDescent="0.25">
      <c r="A41" s="133">
        <f>IF(C41=0,"",1+MAX(A$9:A40))</f>
        <v>23</v>
      </c>
      <c r="B41" s="147" t="s">
        <v>243</v>
      </c>
      <c r="C41" s="148">
        <f>0.33*202.55/27</f>
        <v>2.4756111111111117</v>
      </c>
      <c r="D41" s="149">
        <v>0.05</v>
      </c>
      <c r="E41" s="150">
        <f t="shared" si="13"/>
        <v>2.5993916666666674</v>
      </c>
      <c r="F41" s="136" t="s">
        <v>238</v>
      </c>
      <c r="G41" s="138">
        <v>0</v>
      </c>
      <c r="H41" s="139">
        <f t="shared" si="14"/>
        <v>0</v>
      </c>
      <c r="I41" s="140">
        <v>1</v>
      </c>
      <c r="J41" s="139" t="s">
        <v>241</v>
      </c>
      <c r="K41" s="139">
        <v>65</v>
      </c>
      <c r="L41" s="141">
        <v>0</v>
      </c>
      <c r="M41" s="140">
        <f t="shared" si="15"/>
        <v>0</v>
      </c>
      <c r="N41" s="142">
        <f t="shared" si="16"/>
        <v>0</v>
      </c>
      <c r="O41" s="138">
        <f t="shared" si="17"/>
        <v>0</v>
      </c>
      <c r="P41" s="139">
        <f t="shared" si="18"/>
        <v>0</v>
      </c>
      <c r="Q41" s="151"/>
    </row>
    <row r="42" spans="1:17" x14ac:dyDescent="0.25">
      <c r="A42" s="133">
        <f>IF(C42=0,"",1+MAX(A$9:A41))</f>
        <v>24</v>
      </c>
      <c r="B42" s="147" t="s">
        <v>50</v>
      </c>
      <c r="C42" s="148">
        <v>202.55</v>
      </c>
      <c r="D42" s="149">
        <v>0.05</v>
      </c>
      <c r="E42" s="150">
        <f t="shared" si="13"/>
        <v>212.67750000000001</v>
      </c>
      <c r="F42" s="136" t="s">
        <v>37</v>
      </c>
      <c r="G42" s="138">
        <v>0</v>
      </c>
      <c r="H42" s="139">
        <f t="shared" si="14"/>
        <v>0</v>
      </c>
      <c r="I42" s="140">
        <v>1</v>
      </c>
      <c r="J42" s="139" t="s">
        <v>241</v>
      </c>
      <c r="K42" s="139">
        <v>65</v>
      </c>
      <c r="L42" s="141">
        <v>0</v>
      </c>
      <c r="M42" s="140">
        <f t="shared" si="15"/>
        <v>0</v>
      </c>
      <c r="N42" s="142">
        <f t="shared" si="16"/>
        <v>0</v>
      </c>
      <c r="O42" s="138">
        <f t="shared" si="17"/>
        <v>0</v>
      </c>
      <c r="P42" s="139">
        <f t="shared" si="18"/>
        <v>0</v>
      </c>
      <c r="Q42" s="151"/>
    </row>
    <row r="43" spans="1:17" x14ac:dyDescent="0.25">
      <c r="A43" s="133">
        <f>IF(C43=0,"",1+MAX(A$9:A42))</f>
        <v>25</v>
      </c>
      <c r="B43" s="147" t="s">
        <v>61</v>
      </c>
      <c r="C43" s="148">
        <v>202.55</v>
      </c>
      <c r="D43" s="149">
        <v>0.05</v>
      </c>
      <c r="E43" s="150">
        <f t="shared" si="13"/>
        <v>212.67750000000001</v>
      </c>
      <c r="F43" s="136" t="s">
        <v>37</v>
      </c>
      <c r="G43" s="138">
        <v>0</v>
      </c>
      <c r="H43" s="139">
        <f t="shared" si="14"/>
        <v>0</v>
      </c>
      <c r="I43" s="140">
        <v>1</v>
      </c>
      <c r="J43" s="139" t="s">
        <v>241</v>
      </c>
      <c r="K43" s="139">
        <v>65</v>
      </c>
      <c r="L43" s="141">
        <v>0</v>
      </c>
      <c r="M43" s="140">
        <f t="shared" si="15"/>
        <v>0</v>
      </c>
      <c r="N43" s="142">
        <f t="shared" si="16"/>
        <v>0</v>
      </c>
      <c r="O43" s="138">
        <f t="shared" si="17"/>
        <v>0</v>
      </c>
      <c r="P43" s="139">
        <f t="shared" si="18"/>
        <v>0</v>
      </c>
      <c r="Q43" s="151"/>
    </row>
    <row r="44" spans="1:17" x14ac:dyDescent="0.25">
      <c r="A44" s="133">
        <f>IF(C44=0,"",1+MAX(A$9:A43))</f>
        <v>26</v>
      </c>
      <c r="B44" s="147" t="s">
        <v>52</v>
      </c>
      <c r="C44" s="148">
        <v>202.55</v>
      </c>
      <c r="D44" s="149">
        <v>0.05</v>
      </c>
      <c r="E44" s="150">
        <f t="shared" si="13"/>
        <v>212.67750000000001</v>
      </c>
      <c r="F44" s="136" t="s">
        <v>37</v>
      </c>
      <c r="G44" s="138">
        <v>0</v>
      </c>
      <c r="H44" s="139">
        <f t="shared" si="14"/>
        <v>0</v>
      </c>
      <c r="I44" s="140">
        <v>1</v>
      </c>
      <c r="J44" s="139" t="s">
        <v>241</v>
      </c>
      <c r="K44" s="139">
        <v>65</v>
      </c>
      <c r="L44" s="141">
        <v>0</v>
      </c>
      <c r="M44" s="140">
        <f t="shared" si="15"/>
        <v>0</v>
      </c>
      <c r="N44" s="142">
        <f t="shared" si="16"/>
        <v>0</v>
      </c>
      <c r="O44" s="138">
        <f t="shared" si="17"/>
        <v>0</v>
      </c>
      <c r="P44" s="139">
        <f t="shared" si="18"/>
        <v>0</v>
      </c>
      <c r="Q44" s="151"/>
    </row>
    <row r="45" spans="1:17" x14ac:dyDescent="0.25">
      <c r="A45" s="133">
        <f>IF(C45=0,"",1+MAX(A$9:A44))</f>
        <v>27</v>
      </c>
      <c r="B45" s="147" t="s">
        <v>53</v>
      </c>
      <c r="C45" s="148">
        <v>13.503333333333334</v>
      </c>
      <c r="D45" s="149">
        <v>0.05</v>
      </c>
      <c r="E45" s="150">
        <f t="shared" si="13"/>
        <v>14.178500000000001</v>
      </c>
      <c r="F45" s="136" t="s">
        <v>38</v>
      </c>
      <c r="G45" s="138">
        <v>0</v>
      </c>
      <c r="H45" s="139">
        <f t="shared" si="14"/>
        <v>0</v>
      </c>
      <c r="I45" s="140">
        <v>1</v>
      </c>
      <c r="J45" s="139" t="s">
        <v>241</v>
      </c>
      <c r="K45" s="139">
        <v>65</v>
      </c>
      <c r="L45" s="141">
        <v>0</v>
      </c>
      <c r="M45" s="140">
        <f t="shared" si="15"/>
        <v>0</v>
      </c>
      <c r="N45" s="142">
        <f t="shared" si="16"/>
        <v>0</v>
      </c>
      <c r="O45" s="138">
        <f t="shared" si="17"/>
        <v>0</v>
      </c>
      <c r="P45" s="139">
        <f t="shared" si="18"/>
        <v>0</v>
      </c>
      <c r="Q45" s="151"/>
    </row>
    <row r="46" spans="1:17" x14ac:dyDescent="0.25">
      <c r="A46" s="133">
        <f>IF(C46=0,"",1+MAX(A$9:A45))</f>
        <v>28</v>
      </c>
      <c r="B46" s="147" t="s">
        <v>54</v>
      </c>
      <c r="C46" s="148">
        <v>6.7516666666666669</v>
      </c>
      <c r="D46" s="149">
        <v>0.05</v>
      </c>
      <c r="E46" s="150">
        <f t="shared" si="13"/>
        <v>7.0892500000000007</v>
      </c>
      <c r="F46" s="136" t="s">
        <v>38</v>
      </c>
      <c r="G46" s="138">
        <v>0</v>
      </c>
      <c r="H46" s="139">
        <f t="shared" si="14"/>
        <v>0</v>
      </c>
      <c r="I46" s="140">
        <v>1</v>
      </c>
      <c r="J46" s="139" t="s">
        <v>241</v>
      </c>
      <c r="K46" s="139">
        <v>65</v>
      </c>
      <c r="L46" s="141">
        <v>0</v>
      </c>
      <c r="M46" s="140">
        <f t="shared" si="15"/>
        <v>0</v>
      </c>
      <c r="N46" s="142">
        <f t="shared" si="16"/>
        <v>0</v>
      </c>
      <c r="O46" s="138">
        <f t="shared" si="17"/>
        <v>0</v>
      </c>
      <c r="P46" s="139">
        <f t="shared" si="18"/>
        <v>0</v>
      </c>
      <c r="Q46" s="151"/>
    </row>
    <row r="47" spans="1:17" x14ac:dyDescent="0.25">
      <c r="A47" s="133" t="str">
        <f>IF(C47=0,"",1+MAX(A$9:A46))</f>
        <v/>
      </c>
      <c r="B47" s="152" t="s">
        <v>55</v>
      </c>
      <c r="C47" s="148"/>
      <c r="D47" s="149"/>
      <c r="E47" s="150"/>
      <c r="F47" s="136"/>
      <c r="G47" s="138"/>
      <c r="H47" s="139"/>
      <c r="I47" s="140"/>
      <c r="J47" s="139"/>
      <c r="K47" s="139"/>
      <c r="L47" s="141"/>
      <c r="M47" s="140"/>
      <c r="N47" s="142"/>
      <c r="O47" s="138"/>
      <c r="P47" s="139"/>
      <c r="Q47" s="151"/>
    </row>
    <row r="48" spans="1:17" x14ac:dyDescent="0.25">
      <c r="A48" s="133" t="str">
        <f>IF(C48=0,"",1+MAX(A$9:A47))</f>
        <v/>
      </c>
      <c r="B48" s="153"/>
      <c r="C48" s="148"/>
      <c r="D48" s="149"/>
      <c r="E48" s="150"/>
      <c r="F48" s="136"/>
      <c r="G48" s="138"/>
      <c r="H48" s="139"/>
      <c r="I48" s="140"/>
      <c r="J48" s="139"/>
      <c r="K48" s="139"/>
      <c r="L48" s="141"/>
      <c r="M48" s="140"/>
      <c r="N48" s="142"/>
      <c r="O48" s="138"/>
      <c r="P48" s="139"/>
      <c r="Q48" s="151"/>
    </row>
    <row r="49" spans="1:17" x14ac:dyDescent="0.25">
      <c r="A49" s="133">
        <f>IF(C49=0,"",1+MAX(A$9:A48))</f>
        <v>29</v>
      </c>
      <c r="B49" s="147" t="s">
        <v>244</v>
      </c>
      <c r="C49" s="148">
        <f>0.5*1670/27</f>
        <v>30.925925925925927</v>
      </c>
      <c r="D49" s="149">
        <v>0.05</v>
      </c>
      <c r="E49" s="150">
        <f t="shared" si="13"/>
        <v>32.472222222222229</v>
      </c>
      <c r="F49" s="136" t="s">
        <v>238</v>
      </c>
      <c r="G49" s="138">
        <v>0</v>
      </c>
      <c r="H49" s="139">
        <f t="shared" si="14"/>
        <v>0</v>
      </c>
      <c r="I49" s="140">
        <v>1</v>
      </c>
      <c r="J49" s="139" t="s">
        <v>241</v>
      </c>
      <c r="K49" s="139">
        <v>65</v>
      </c>
      <c r="L49" s="141">
        <v>0</v>
      </c>
      <c r="M49" s="140">
        <f t="shared" si="15"/>
        <v>0</v>
      </c>
      <c r="N49" s="142">
        <f t="shared" si="16"/>
        <v>0</v>
      </c>
      <c r="O49" s="138">
        <f t="shared" si="17"/>
        <v>0</v>
      </c>
      <c r="P49" s="139">
        <f t="shared" si="18"/>
        <v>0</v>
      </c>
      <c r="Q49" s="151"/>
    </row>
    <row r="50" spans="1:17" x14ac:dyDescent="0.25">
      <c r="A50" s="133">
        <f>IF(C50=0,"",1+MAX(A$9:A49))</f>
        <v>30</v>
      </c>
      <c r="B50" s="147" t="s">
        <v>50</v>
      </c>
      <c r="C50" s="148">
        <v>1670</v>
      </c>
      <c r="D50" s="149">
        <v>0.05</v>
      </c>
      <c r="E50" s="150">
        <f t="shared" si="13"/>
        <v>1753.5</v>
      </c>
      <c r="F50" s="136" t="s">
        <v>37</v>
      </c>
      <c r="G50" s="138">
        <v>0</v>
      </c>
      <c r="H50" s="139">
        <f t="shared" si="14"/>
        <v>0</v>
      </c>
      <c r="I50" s="140">
        <v>1</v>
      </c>
      <c r="J50" s="139" t="s">
        <v>241</v>
      </c>
      <c r="K50" s="139">
        <v>65</v>
      </c>
      <c r="L50" s="141">
        <v>0</v>
      </c>
      <c r="M50" s="140">
        <f t="shared" si="15"/>
        <v>0</v>
      </c>
      <c r="N50" s="142">
        <f t="shared" si="16"/>
        <v>0</v>
      </c>
      <c r="O50" s="138">
        <f t="shared" si="17"/>
        <v>0</v>
      </c>
      <c r="P50" s="139">
        <f t="shared" si="18"/>
        <v>0</v>
      </c>
      <c r="Q50" s="151"/>
    </row>
    <row r="51" spans="1:17" x14ac:dyDescent="0.25">
      <c r="A51" s="133">
        <f>IF(C51=0,"",1+MAX(A$9:A47))</f>
        <v>29</v>
      </c>
      <c r="B51" s="147" t="s">
        <v>61</v>
      </c>
      <c r="C51" s="148">
        <v>1670</v>
      </c>
      <c r="D51" s="149">
        <v>0.05</v>
      </c>
      <c r="E51" s="150">
        <f t="shared" si="13"/>
        <v>1753.5</v>
      </c>
      <c r="F51" s="136" t="s">
        <v>37</v>
      </c>
      <c r="G51" s="138">
        <v>0</v>
      </c>
      <c r="H51" s="139">
        <f t="shared" si="14"/>
        <v>0</v>
      </c>
      <c r="I51" s="140">
        <v>1</v>
      </c>
      <c r="J51" s="139" t="s">
        <v>241</v>
      </c>
      <c r="K51" s="139">
        <v>65</v>
      </c>
      <c r="L51" s="141">
        <v>0</v>
      </c>
      <c r="M51" s="140">
        <f t="shared" si="15"/>
        <v>0</v>
      </c>
      <c r="N51" s="142">
        <f t="shared" si="16"/>
        <v>0</v>
      </c>
      <c r="O51" s="138">
        <f t="shared" si="17"/>
        <v>0</v>
      </c>
      <c r="P51" s="139">
        <f t="shared" si="18"/>
        <v>0</v>
      </c>
      <c r="Q51" s="151"/>
    </row>
    <row r="52" spans="1:17" x14ac:dyDescent="0.25">
      <c r="A52" s="133">
        <f>IF(C52=0,"",1+MAX(A$9:A51))</f>
        <v>31</v>
      </c>
      <c r="B52" s="147" t="s">
        <v>52</v>
      </c>
      <c r="C52" s="148">
        <v>1670</v>
      </c>
      <c r="D52" s="149">
        <v>0.05</v>
      </c>
      <c r="E52" s="150">
        <f t="shared" si="13"/>
        <v>1753.5</v>
      </c>
      <c r="F52" s="136" t="s">
        <v>37</v>
      </c>
      <c r="G52" s="138">
        <v>0</v>
      </c>
      <c r="H52" s="139">
        <f t="shared" si="14"/>
        <v>0</v>
      </c>
      <c r="I52" s="140">
        <v>1</v>
      </c>
      <c r="J52" s="139" t="s">
        <v>241</v>
      </c>
      <c r="K52" s="139">
        <v>65</v>
      </c>
      <c r="L52" s="141">
        <v>0</v>
      </c>
      <c r="M52" s="140">
        <f t="shared" si="15"/>
        <v>0</v>
      </c>
      <c r="N52" s="142">
        <f t="shared" si="16"/>
        <v>0</v>
      </c>
      <c r="O52" s="138">
        <f t="shared" si="17"/>
        <v>0</v>
      </c>
      <c r="P52" s="139">
        <f t="shared" si="18"/>
        <v>0</v>
      </c>
      <c r="Q52" s="151"/>
    </row>
    <row r="53" spans="1:17" x14ac:dyDescent="0.25">
      <c r="A53" s="133">
        <f>IF(C53=0,"",1+MAX(A$9:A52))</f>
        <v>32</v>
      </c>
      <c r="B53" s="147" t="s">
        <v>53</v>
      </c>
      <c r="C53" s="148">
        <f>C52/15</f>
        <v>111.33333333333333</v>
      </c>
      <c r="D53" s="149">
        <v>0.05</v>
      </c>
      <c r="E53" s="150">
        <f t="shared" si="13"/>
        <v>116.9</v>
      </c>
      <c r="F53" s="136" t="s">
        <v>38</v>
      </c>
      <c r="G53" s="138">
        <v>0</v>
      </c>
      <c r="H53" s="139">
        <f t="shared" si="14"/>
        <v>0</v>
      </c>
      <c r="I53" s="140">
        <v>1</v>
      </c>
      <c r="J53" s="139" t="s">
        <v>241</v>
      </c>
      <c r="K53" s="139">
        <v>65</v>
      </c>
      <c r="L53" s="141">
        <v>0</v>
      </c>
      <c r="M53" s="140">
        <f t="shared" si="15"/>
        <v>0</v>
      </c>
      <c r="N53" s="142">
        <f t="shared" si="16"/>
        <v>0</v>
      </c>
      <c r="O53" s="138">
        <f t="shared" si="17"/>
        <v>0</v>
      </c>
      <c r="P53" s="139">
        <f t="shared" si="18"/>
        <v>0</v>
      </c>
      <c r="Q53" s="151"/>
    </row>
    <row r="54" spans="1:17" x14ac:dyDescent="0.25">
      <c r="A54" s="133">
        <f>IF(C54=0,"",1+MAX(A$9:A53))</f>
        <v>33</v>
      </c>
      <c r="B54" s="147" t="s">
        <v>54</v>
      </c>
      <c r="C54" s="148">
        <f>C52/30</f>
        <v>55.666666666666664</v>
      </c>
      <c r="D54" s="149">
        <v>0.05</v>
      </c>
      <c r="E54" s="150">
        <f t="shared" si="13"/>
        <v>58.45</v>
      </c>
      <c r="F54" s="136" t="s">
        <v>38</v>
      </c>
      <c r="G54" s="138">
        <v>0</v>
      </c>
      <c r="H54" s="139">
        <f t="shared" si="14"/>
        <v>0</v>
      </c>
      <c r="I54" s="140">
        <v>1</v>
      </c>
      <c r="J54" s="139" t="s">
        <v>241</v>
      </c>
      <c r="K54" s="139">
        <v>65</v>
      </c>
      <c r="L54" s="141">
        <v>0</v>
      </c>
      <c r="M54" s="140">
        <f t="shared" si="15"/>
        <v>0</v>
      </c>
      <c r="N54" s="142">
        <f t="shared" si="16"/>
        <v>0</v>
      </c>
      <c r="O54" s="138">
        <f t="shared" si="17"/>
        <v>0</v>
      </c>
      <c r="P54" s="139">
        <f t="shared" si="18"/>
        <v>0</v>
      </c>
      <c r="Q54" s="151"/>
    </row>
    <row r="55" spans="1:17" x14ac:dyDescent="0.25">
      <c r="A55" s="133" t="str">
        <f>IF(C55=0,"",1+MAX(A$9:A54))</f>
        <v/>
      </c>
      <c r="B55" s="152" t="s">
        <v>55</v>
      </c>
      <c r="C55" s="148"/>
      <c r="D55" s="149"/>
      <c r="E55" s="150"/>
      <c r="F55" s="136"/>
      <c r="G55" s="138"/>
      <c r="H55" s="139"/>
      <c r="I55" s="140"/>
      <c r="J55" s="139"/>
      <c r="K55" s="139"/>
      <c r="L55" s="141"/>
      <c r="M55" s="140"/>
      <c r="N55" s="142"/>
      <c r="O55" s="138"/>
      <c r="P55" s="139"/>
      <c r="Q55" s="151"/>
    </row>
    <row r="56" spans="1:17" x14ac:dyDescent="0.25">
      <c r="A56" s="133" t="str">
        <f>IF(C56=0,"",1+MAX(A$9:A55))</f>
        <v/>
      </c>
      <c r="B56" s="153"/>
      <c r="C56" s="148"/>
      <c r="D56" s="149"/>
      <c r="E56" s="150"/>
      <c r="F56" s="136"/>
      <c r="G56" s="138"/>
      <c r="H56" s="139"/>
      <c r="I56" s="140"/>
      <c r="J56" s="139"/>
      <c r="K56" s="139"/>
      <c r="L56" s="141"/>
      <c r="M56" s="140"/>
      <c r="N56" s="142"/>
      <c r="O56" s="138"/>
      <c r="P56" s="139"/>
      <c r="Q56" s="151"/>
    </row>
    <row r="57" spans="1:17" x14ac:dyDescent="0.25">
      <c r="A57" s="133">
        <f>IF(C57=0,"",1+MAX(A$9:A56))</f>
        <v>34</v>
      </c>
      <c r="B57" s="147" t="s">
        <v>245</v>
      </c>
      <c r="C57" s="148">
        <f>707*0.5/27</f>
        <v>13.092592592592593</v>
      </c>
      <c r="D57" s="149">
        <v>0.05</v>
      </c>
      <c r="E57" s="150">
        <f t="shared" si="13"/>
        <v>13.747222222222224</v>
      </c>
      <c r="F57" s="136" t="s">
        <v>238</v>
      </c>
      <c r="G57" s="138">
        <v>0</v>
      </c>
      <c r="H57" s="139">
        <f t="shared" si="14"/>
        <v>0</v>
      </c>
      <c r="I57" s="140">
        <v>1</v>
      </c>
      <c r="J57" s="139" t="s">
        <v>241</v>
      </c>
      <c r="K57" s="139">
        <v>65</v>
      </c>
      <c r="L57" s="141">
        <v>0</v>
      </c>
      <c r="M57" s="140">
        <f t="shared" si="15"/>
        <v>0</v>
      </c>
      <c r="N57" s="142">
        <f t="shared" si="16"/>
        <v>0</v>
      </c>
      <c r="O57" s="138">
        <f t="shared" si="17"/>
        <v>0</v>
      </c>
      <c r="P57" s="139">
        <f t="shared" si="18"/>
        <v>0</v>
      </c>
      <c r="Q57" s="151"/>
    </row>
    <row r="58" spans="1:17" x14ac:dyDescent="0.25">
      <c r="A58" s="133">
        <f>IF(C58=0,"",1+MAX(A$9:A57))</f>
        <v>35</v>
      </c>
      <c r="B58" s="147" t="s">
        <v>62</v>
      </c>
      <c r="C58" s="148">
        <f t="shared" ref="C58:C59" si="20">140+136.17+430.96</f>
        <v>707.12999999999988</v>
      </c>
      <c r="D58" s="149">
        <v>0.05</v>
      </c>
      <c r="E58" s="150">
        <f t="shared" si="13"/>
        <v>742.48649999999986</v>
      </c>
      <c r="F58" s="136" t="s">
        <v>37</v>
      </c>
      <c r="G58" s="138">
        <v>0</v>
      </c>
      <c r="H58" s="139">
        <f t="shared" si="14"/>
        <v>0</v>
      </c>
      <c r="I58" s="140">
        <v>1</v>
      </c>
      <c r="J58" s="139" t="s">
        <v>241</v>
      </c>
      <c r="K58" s="139">
        <v>65</v>
      </c>
      <c r="L58" s="141">
        <v>0</v>
      </c>
      <c r="M58" s="140">
        <f t="shared" si="15"/>
        <v>0</v>
      </c>
      <c r="N58" s="142">
        <f t="shared" si="16"/>
        <v>0</v>
      </c>
      <c r="O58" s="138">
        <f t="shared" si="17"/>
        <v>0</v>
      </c>
      <c r="P58" s="139">
        <f t="shared" si="18"/>
        <v>0</v>
      </c>
      <c r="Q58" s="151"/>
    </row>
    <row r="59" spans="1:17" x14ac:dyDescent="0.25">
      <c r="A59" s="133">
        <f>IF(C59=0,"",1+MAX(A$9:A58))</f>
        <v>36</v>
      </c>
      <c r="B59" s="147" t="s">
        <v>52</v>
      </c>
      <c r="C59" s="148">
        <f t="shared" si="20"/>
        <v>707.12999999999988</v>
      </c>
      <c r="D59" s="149">
        <v>0.05</v>
      </c>
      <c r="E59" s="150">
        <f t="shared" si="13"/>
        <v>742.48649999999986</v>
      </c>
      <c r="F59" s="136" t="s">
        <v>37</v>
      </c>
      <c r="G59" s="138">
        <v>0</v>
      </c>
      <c r="H59" s="139">
        <f t="shared" si="14"/>
        <v>0</v>
      </c>
      <c r="I59" s="140">
        <v>1</v>
      </c>
      <c r="J59" s="139" t="s">
        <v>241</v>
      </c>
      <c r="K59" s="139">
        <v>65</v>
      </c>
      <c r="L59" s="141">
        <v>0</v>
      </c>
      <c r="M59" s="140">
        <f t="shared" si="15"/>
        <v>0</v>
      </c>
      <c r="N59" s="142">
        <f t="shared" si="16"/>
        <v>0</v>
      </c>
      <c r="O59" s="138">
        <f t="shared" si="17"/>
        <v>0</v>
      </c>
      <c r="P59" s="139">
        <f t="shared" si="18"/>
        <v>0</v>
      </c>
      <c r="Q59" s="151"/>
    </row>
    <row r="60" spans="1:17" x14ac:dyDescent="0.25">
      <c r="A60" s="133" t="str">
        <f>IF(C60=0,"",1+MAX(A$9:A59))</f>
        <v/>
      </c>
      <c r="B60" s="152" t="s">
        <v>55</v>
      </c>
      <c r="C60" s="148"/>
      <c r="D60" s="149"/>
      <c r="E60" s="150"/>
      <c r="F60" s="136"/>
      <c r="G60" s="138"/>
      <c r="H60" s="139"/>
      <c r="I60" s="140"/>
      <c r="J60" s="139"/>
      <c r="K60" s="139"/>
      <c r="L60" s="141"/>
      <c r="M60" s="140"/>
      <c r="N60" s="142"/>
      <c r="O60" s="138"/>
      <c r="P60" s="139"/>
      <c r="Q60" s="151"/>
    </row>
    <row r="61" spans="1:17" x14ac:dyDescent="0.25">
      <c r="A61" s="133" t="str">
        <f>IF(C61=0,"",1+MAX(A$9:A60))</f>
        <v/>
      </c>
      <c r="B61" s="154" t="s">
        <v>63</v>
      </c>
      <c r="C61" s="148"/>
      <c r="D61" s="149"/>
      <c r="E61" s="150"/>
      <c r="F61" s="136"/>
      <c r="G61" s="138"/>
      <c r="H61" s="139"/>
      <c r="I61" s="140"/>
      <c r="J61" s="139"/>
      <c r="K61" s="139"/>
      <c r="L61" s="141"/>
      <c r="M61" s="140"/>
      <c r="N61" s="142"/>
      <c r="O61" s="138"/>
      <c r="P61" s="139"/>
      <c r="Q61" s="151"/>
    </row>
    <row r="62" spans="1:17" x14ac:dyDescent="0.25">
      <c r="A62" s="133">
        <f>IF(C62=0,"",1+MAX(A$9:A61))</f>
        <v>37</v>
      </c>
      <c r="B62" s="155" t="s">
        <v>64</v>
      </c>
      <c r="C62" s="156">
        <f>84.49+512.77</f>
        <v>597.26</v>
      </c>
      <c r="D62" s="149">
        <v>0.05</v>
      </c>
      <c r="E62" s="150">
        <f>C62*(1+D62)</f>
        <v>627.12300000000005</v>
      </c>
      <c r="F62" s="157" t="s">
        <v>38</v>
      </c>
      <c r="G62" s="138">
        <v>0</v>
      </c>
      <c r="H62" s="139">
        <f>G62*E62</f>
        <v>0</v>
      </c>
      <c r="I62" s="140">
        <v>1</v>
      </c>
      <c r="J62" s="139" t="s">
        <v>241</v>
      </c>
      <c r="K62" s="139">
        <v>65</v>
      </c>
      <c r="L62" s="141">
        <v>0</v>
      </c>
      <c r="M62" s="140">
        <f>L62*E62</f>
        <v>0</v>
      </c>
      <c r="N62" s="142">
        <f>M62*K62</f>
        <v>0</v>
      </c>
      <c r="O62" s="138">
        <f>(H62+N62)/E62</f>
        <v>0</v>
      </c>
      <c r="P62" s="139">
        <f>O62*E62</f>
        <v>0</v>
      </c>
      <c r="Q62" s="151"/>
    </row>
    <row r="63" spans="1:17" ht="16.5" thickBot="1" x14ac:dyDescent="0.3">
      <c r="A63" s="158">
        <f>IF(C63=0,"",1+MAX(A$9:A62))</f>
        <v>38</v>
      </c>
      <c r="B63" s="159" t="s">
        <v>65</v>
      </c>
      <c r="C63" s="160">
        <v>7399.31</v>
      </c>
      <c r="D63" s="161">
        <v>0.05</v>
      </c>
      <c r="E63" s="162">
        <f>C63*(1+D63)</f>
        <v>7769.2755000000006</v>
      </c>
      <c r="F63" s="163" t="s">
        <v>38</v>
      </c>
      <c r="G63" s="164">
        <v>0</v>
      </c>
      <c r="H63" s="165">
        <f>G63*E63</f>
        <v>0</v>
      </c>
      <c r="I63" s="166">
        <v>1</v>
      </c>
      <c r="J63" s="165" t="s">
        <v>241</v>
      </c>
      <c r="K63" s="165">
        <v>65</v>
      </c>
      <c r="L63" s="167">
        <v>0</v>
      </c>
      <c r="M63" s="166">
        <f>L63*E63</f>
        <v>0</v>
      </c>
      <c r="N63" s="168">
        <f>M63*K63</f>
        <v>0</v>
      </c>
      <c r="O63" s="164">
        <f>(H63+N63)/E63</f>
        <v>0</v>
      </c>
      <c r="P63" s="165">
        <f>O63*E63</f>
        <v>0</v>
      </c>
      <c r="Q63" s="169"/>
    </row>
    <row r="64" spans="1:17" x14ac:dyDescent="0.25">
      <c r="A64" s="57"/>
      <c r="B64" s="58"/>
      <c r="C64" s="59"/>
      <c r="D64" s="60"/>
      <c r="E64" s="60"/>
      <c r="F64" s="61"/>
      <c r="G64" s="61"/>
      <c r="H64" s="61"/>
      <c r="I64" s="61"/>
      <c r="J64" s="60"/>
      <c r="K64" s="60"/>
      <c r="L64" s="62"/>
      <c r="M64" s="60"/>
      <c r="N64" s="60"/>
      <c r="O64" s="60"/>
      <c r="P64" s="60"/>
      <c r="Q64" s="102"/>
    </row>
    <row r="65" spans="1:17" x14ac:dyDescent="0.25">
      <c r="A65" s="35" t="s">
        <v>251</v>
      </c>
      <c r="B65" s="86"/>
      <c r="C65" s="87"/>
      <c r="D65" s="88"/>
      <c r="E65" s="88"/>
      <c r="F65" s="89"/>
      <c r="G65" s="89"/>
      <c r="H65" s="89"/>
      <c r="I65" s="90"/>
      <c r="J65" s="88"/>
      <c r="K65" s="90" t="s">
        <v>6</v>
      </c>
      <c r="L65" s="90"/>
      <c r="M65" s="88"/>
      <c r="N65" s="88"/>
      <c r="O65" s="90"/>
      <c r="P65" s="90"/>
      <c r="Q65" s="91"/>
    </row>
    <row r="66" spans="1:17" x14ac:dyDescent="0.25">
      <c r="A66" s="35" t="s">
        <v>252</v>
      </c>
      <c r="B66" s="86"/>
      <c r="C66" s="92"/>
      <c r="D66" s="88"/>
      <c r="E66" s="88"/>
      <c r="F66" s="89"/>
      <c r="G66" s="89"/>
      <c r="H66" s="89"/>
      <c r="I66" s="93"/>
      <c r="J66" s="88"/>
      <c r="K66" s="94" t="s">
        <v>7</v>
      </c>
      <c r="L66" s="95"/>
      <c r="M66" s="88"/>
      <c r="N66" s="88"/>
      <c r="O66" s="94"/>
      <c r="P66" s="95"/>
      <c r="Q66" s="91"/>
    </row>
    <row r="67" spans="1:17" x14ac:dyDescent="0.25">
      <c r="A67" s="36"/>
      <c r="B67" s="86"/>
      <c r="C67" s="87"/>
      <c r="D67" s="88"/>
      <c r="E67" s="88"/>
      <c r="F67" s="89"/>
      <c r="G67" s="89"/>
      <c r="H67" s="89"/>
      <c r="I67" s="93"/>
      <c r="J67" s="88"/>
      <c r="K67" s="94" t="s">
        <v>8</v>
      </c>
      <c r="L67" s="94"/>
      <c r="M67" s="88"/>
      <c r="N67" s="88"/>
      <c r="O67" s="94"/>
      <c r="P67" s="94"/>
      <c r="Q67" s="91"/>
    </row>
    <row r="68" spans="1:17" x14ac:dyDescent="0.25">
      <c r="A68" s="37" t="s">
        <v>253</v>
      </c>
      <c r="B68" s="96"/>
      <c r="C68" s="95"/>
      <c r="D68" s="88"/>
      <c r="E68" s="88"/>
      <c r="F68" s="89"/>
      <c r="G68" s="89"/>
      <c r="H68" s="89"/>
      <c r="I68" s="88"/>
      <c r="J68" s="88"/>
      <c r="K68" s="94" t="s">
        <v>9</v>
      </c>
      <c r="L68" s="94"/>
      <c r="M68" s="88"/>
      <c r="N68" s="88"/>
      <c r="O68" s="94"/>
      <c r="P68" s="94"/>
      <c r="Q68" s="91"/>
    </row>
    <row r="69" spans="1:17" ht="33" customHeight="1" thickBot="1" x14ac:dyDescent="0.3">
      <c r="A69" s="38"/>
      <c r="B69" s="39"/>
      <c r="C69" s="40"/>
      <c r="D69" s="41"/>
      <c r="E69" s="41"/>
      <c r="F69" s="42"/>
      <c r="G69" s="42"/>
      <c r="H69" s="42"/>
      <c r="I69" s="42"/>
      <c r="J69" s="43"/>
      <c r="K69" s="44" t="s">
        <v>0</v>
      </c>
      <c r="L69" s="45">
        <f ca="1">TODAY()</f>
        <v>46154</v>
      </c>
      <c r="M69" s="41"/>
      <c r="N69" s="43"/>
      <c r="O69" s="44"/>
      <c r="P69" s="45"/>
      <c r="Q69" s="97"/>
    </row>
    <row r="70" spans="1:17" ht="48" thickBot="1" x14ac:dyDescent="0.3">
      <c r="A70" s="53" t="s">
        <v>10</v>
      </c>
      <c r="B70" s="54" t="s">
        <v>1</v>
      </c>
      <c r="C70" s="55" t="s">
        <v>11</v>
      </c>
      <c r="D70" s="55" t="s">
        <v>12</v>
      </c>
      <c r="E70" s="54" t="s">
        <v>13</v>
      </c>
      <c r="F70" s="55" t="s">
        <v>14</v>
      </c>
      <c r="G70" s="55" t="s">
        <v>24</v>
      </c>
      <c r="H70" s="54" t="s">
        <v>2</v>
      </c>
      <c r="I70" s="54" t="s">
        <v>41</v>
      </c>
      <c r="J70" s="54" t="s">
        <v>40</v>
      </c>
      <c r="K70" s="54" t="s">
        <v>34</v>
      </c>
      <c r="L70" s="56" t="s">
        <v>35</v>
      </c>
      <c r="M70" s="54" t="s">
        <v>36</v>
      </c>
      <c r="N70" s="54" t="s">
        <v>3</v>
      </c>
      <c r="O70" s="55" t="s">
        <v>15</v>
      </c>
      <c r="P70" s="55" t="s">
        <v>4</v>
      </c>
      <c r="Q70" s="103" t="s">
        <v>16</v>
      </c>
    </row>
    <row r="71" spans="1:17" x14ac:dyDescent="0.25">
      <c r="A71" s="170"/>
      <c r="B71" s="124"/>
      <c r="C71" s="127"/>
      <c r="D71" s="127"/>
      <c r="E71" s="127"/>
      <c r="F71" s="127"/>
      <c r="G71" s="127"/>
      <c r="H71" s="127"/>
      <c r="I71" s="127"/>
      <c r="J71" s="127"/>
      <c r="K71" s="127"/>
      <c r="L71" s="131"/>
      <c r="M71" s="127"/>
      <c r="N71" s="171"/>
      <c r="O71" s="171"/>
      <c r="P71" s="171"/>
      <c r="Q71" s="192"/>
    </row>
    <row r="72" spans="1:17" x14ac:dyDescent="0.25">
      <c r="A72" s="133">
        <f>IF(C72=0,"",1+MAX(A$9:A71))</f>
        <v>39</v>
      </c>
      <c r="B72" s="155" t="s">
        <v>66</v>
      </c>
      <c r="C72" s="156">
        <v>40.49</v>
      </c>
      <c r="D72" s="149">
        <v>0.05</v>
      </c>
      <c r="E72" s="150">
        <f>C72*(1+D72)</f>
        <v>42.514500000000005</v>
      </c>
      <c r="F72" s="157" t="s">
        <v>38</v>
      </c>
      <c r="G72" s="138">
        <v>0</v>
      </c>
      <c r="H72" s="139">
        <f>G72*E72</f>
        <v>0</v>
      </c>
      <c r="I72" s="140">
        <v>1</v>
      </c>
      <c r="J72" s="139" t="s">
        <v>241</v>
      </c>
      <c r="K72" s="139">
        <v>65</v>
      </c>
      <c r="L72" s="141">
        <v>0</v>
      </c>
      <c r="M72" s="140">
        <f>L72*E72</f>
        <v>0</v>
      </c>
      <c r="N72" s="142">
        <f>M72*K72</f>
        <v>0</v>
      </c>
      <c r="O72" s="138">
        <f>(H72+N72)/E72</f>
        <v>0</v>
      </c>
      <c r="P72" s="139">
        <f>O72*E72</f>
        <v>0</v>
      </c>
      <c r="Q72" s="193"/>
    </row>
    <row r="73" spans="1:17" x14ac:dyDescent="0.25">
      <c r="A73" s="133">
        <f>IF(C73=0,"",1+MAX(A$9:A63))</f>
        <v>39</v>
      </c>
      <c r="B73" s="155" t="s">
        <v>67</v>
      </c>
      <c r="C73" s="156">
        <v>691.6</v>
      </c>
      <c r="D73" s="149">
        <v>0.05</v>
      </c>
      <c r="E73" s="150">
        <f>C73*(1+D73)</f>
        <v>726.18000000000006</v>
      </c>
      <c r="F73" s="157" t="s">
        <v>38</v>
      </c>
      <c r="G73" s="138">
        <v>0</v>
      </c>
      <c r="H73" s="139">
        <f>G73*E73</f>
        <v>0</v>
      </c>
      <c r="I73" s="140">
        <v>1</v>
      </c>
      <c r="J73" s="139" t="s">
        <v>241</v>
      </c>
      <c r="K73" s="139">
        <v>65</v>
      </c>
      <c r="L73" s="141">
        <v>0</v>
      </c>
      <c r="M73" s="140">
        <f>L73*E73</f>
        <v>0</v>
      </c>
      <c r="N73" s="142">
        <f>M73*K73</f>
        <v>0</v>
      </c>
      <c r="O73" s="138">
        <f>(H73+N73)/E73</f>
        <v>0</v>
      </c>
      <c r="P73" s="139">
        <f>O73*E73</f>
        <v>0</v>
      </c>
      <c r="Q73" s="194"/>
    </row>
    <row r="74" spans="1:17" x14ac:dyDescent="0.25">
      <c r="A74" s="133">
        <f>IF(C74=0,"",1+MAX(A$9:A73))</f>
        <v>40</v>
      </c>
      <c r="B74" s="155" t="s">
        <v>68</v>
      </c>
      <c r="C74" s="156">
        <v>177.67</v>
      </c>
      <c r="D74" s="149">
        <v>0.05</v>
      </c>
      <c r="E74" s="150">
        <f>C74*(1+D74)</f>
        <v>186.55349999999999</v>
      </c>
      <c r="F74" s="157" t="s">
        <v>38</v>
      </c>
      <c r="G74" s="138">
        <v>0</v>
      </c>
      <c r="H74" s="139">
        <f>G74*E74</f>
        <v>0</v>
      </c>
      <c r="I74" s="140">
        <v>1</v>
      </c>
      <c r="J74" s="139" t="s">
        <v>241</v>
      </c>
      <c r="K74" s="139">
        <v>65</v>
      </c>
      <c r="L74" s="141">
        <v>0</v>
      </c>
      <c r="M74" s="140">
        <f>L74*E74</f>
        <v>0</v>
      </c>
      <c r="N74" s="142">
        <f>M74*K74</f>
        <v>0</v>
      </c>
      <c r="O74" s="138">
        <f>(H74+N74)/E74</f>
        <v>0</v>
      </c>
      <c r="P74" s="139">
        <f>O74*E74</f>
        <v>0</v>
      </c>
      <c r="Q74" s="194"/>
    </row>
    <row r="75" spans="1:17" x14ac:dyDescent="0.25">
      <c r="A75" s="195"/>
      <c r="B75" s="196"/>
      <c r="C75" s="197"/>
      <c r="D75" s="197"/>
      <c r="E75" s="197"/>
      <c r="F75" s="197"/>
      <c r="G75" s="197"/>
      <c r="H75" s="197"/>
      <c r="I75" s="197"/>
      <c r="J75" s="197"/>
      <c r="K75" s="197"/>
      <c r="L75" s="198"/>
      <c r="M75" s="197"/>
      <c r="N75" s="199"/>
      <c r="O75" s="199"/>
      <c r="P75" s="199"/>
      <c r="Q75" s="173"/>
    </row>
    <row r="76" spans="1:17" x14ac:dyDescent="0.25">
      <c r="A76" s="133" t="str">
        <f>IF(C76=0,"",1+MAX(A$9:A70))</f>
        <v/>
      </c>
      <c r="B76" s="154" t="s">
        <v>69</v>
      </c>
      <c r="C76" s="148"/>
      <c r="D76" s="149"/>
      <c r="E76" s="150"/>
      <c r="F76" s="136"/>
      <c r="G76" s="138"/>
      <c r="H76" s="139"/>
      <c r="I76" s="140"/>
      <c r="J76" s="139"/>
      <c r="K76" s="139"/>
      <c r="L76" s="141"/>
      <c r="M76" s="140"/>
      <c r="N76" s="142"/>
      <c r="O76" s="138"/>
      <c r="P76" s="139"/>
      <c r="Q76" s="173"/>
    </row>
    <row r="77" spans="1:17" x14ac:dyDescent="0.25">
      <c r="A77" s="133">
        <f>IF(C77=0,"",1+MAX(A$9:A76))</f>
        <v>41</v>
      </c>
      <c r="B77" s="147" t="s">
        <v>70</v>
      </c>
      <c r="C77" s="148">
        <f>120*1/27</f>
        <v>4.4444444444444446</v>
      </c>
      <c r="D77" s="149">
        <v>0.05</v>
      </c>
      <c r="E77" s="150">
        <f t="shared" si="13"/>
        <v>4.666666666666667</v>
      </c>
      <c r="F77" s="136" t="s">
        <v>238</v>
      </c>
      <c r="G77" s="138">
        <v>0</v>
      </c>
      <c r="H77" s="139">
        <f t="shared" si="14"/>
        <v>0</v>
      </c>
      <c r="I77" s="140">
        <v>1</v>
      </c>
      <c r="J77" s="139" t="s">
        <v>241</v>
      </c>
      <c r="K77" s="139">
        <v>65</v>
      </c>
      <c r="L77" s="141">
        <v>0</v>
      </c>
      <c r="M77" s="140">
        <f t="shared" si="15"/>
        <v>0</v>
      </c>
      <c r="N77" s="142">
        <f t="shared" si="16"/>
        <v>0</v>
      </c>
      <c r="O77" s="138">
        <f t="shared" si="17"/>
        <v>0</v>
      </c>
      <c r="P77" s="139">
        <f t="shared" si="18"/>
        <v>0</v>
      </c>
      <c r="Q77" s="173"/>
    </row>
    <row r="78" spans="1:17" x14ac:dyDescent="0.25">
      <c r="A78" s="133">
        <f>IF(C78=0,"",1+MAX(A$9:A77))</f>
        <v>42</v>
      </c>
      <c r="B78" s="147" t="s">
        <v>50</v>
      </c>
      <c r="C78" s="148">
        <v>120</v>
      </c>
      <c r="D78" s="149">
        <v>0.05</v>
      </c>
      <c r="E78" s="150">
        <f t="shared" si="13"/>
        <v>126</v>
      </c>
      <c r="F78" s="136" t="s">
        <v>37</v>
      </c>
      <c r="G78" s="138">
        <v>0</v>
      </c>
      <c r="H78" s="139">
        <f t="shared" si="14"/>
        <v>0</v>
      </c>
      <c r="I78" s="140">
        <v>1</v>
      </c>
      <c r="J78" s="139" t="s">
        <v>241</v>
      </c>
      <c r="K78" s="139">
        <v>65</v>
      </c>
      <c r="L78" s="141">
        <v>0</v>
      </c>
      <c r="M78" s="140">
        <f t="shared" si="15"/>
        <v>0</v>
      </c>
      <c r="N78" s="142">
        <f t="shared" si="16"/>
        <v>0</v>
      </c>
      <c r="O78" s="138">
        <f t="shared" si="17"/>
        <v>0</v>
      </c>
      <c r="P78" s="139">
        <f t="shared" si="18"/>
        <v>0</v>
      </c>
      <c r="Q78" s="173"/>
    </row>
    <row r="79" spans="1:17" x14ac:dyDescent="0.25">
      <c r="A79" s="133">
        <f>IF(C79=0,"",1+MAX(A$9:A78))</f>
        <v>43</v>
      </c>
      <c r="B79" s="147" t="s">
        <v>71</v>
      </c>
      <c r="C79" s="148">
        <v>120</v>
      </c>
      <c r="D79" s="149">
        <v>0.05</v>
      </c>
      <c r="E79" s="150">
        <f t="shared" si="13"/>
        <v>126</v>
      </c>
      <c r="F79" s="136" t="s">
        <v>37</v>
      </c>
      <c r="G79" s="138">
        <v>0</v>
      </c>
      <c r="H79" s="139">
        <f t="shared" si="14"/>
        <v>0</v>
      </c>
      <c r="I79" s="140">
        <v>1</v>
      </c>
      <c r="J79" s="139" t="s">
        <v>241</v>
      </c>
      <c r="K79" s="139">
        <v>65</v>
      </c>
      <c r="L79" s="141">
        <v>0</v>
      </c>
      <c r="M79" s="140">
        <f t="shared" si="15"/>
        <v>0</v>
      </c>
      <c r="N79" s="142">
        <f t="shared" si="16"/>
        <v>0</v>
      </c>
      <c r="O79" s="138">
        <f t="shared" si="17"/>
        <v>0</v>
      </c>
      <c r="P79" s="139">
        <f t="shared" si="18"/>
        <v>0</v>
      </c>
      <c r="Q79" s="173"/>
    </row>
    <row r="80" spans="1:17" x14ac:dyDescent="0.25">
      <c r="A80" s="133">
        <f>IF(C80=0,"",1+MAX(A$9:A79))</f>
        <v>44</v>
      </c>
      <c r="B80" s="147" t="s">
        <v>52</v>
      </c>
      <c r="C80" s="148">
        <v>120</v>
      </c>
      <c r="D80" s="149">
        <v>0.05</v>
      </c>
      <c r="E80" s="150">
        <f t="shared" si="13"/>
        <v>126</v>
      </c>
      <c r="F80" s="136" t="s">
        <v>37</v>
      </c>
      <c r="G80" s="138">
        <v>0</v>
      </c>
      <c r="H80" s="139">
        <f t="shared" si="14"/>
        <v>0</v>
      </c>
      <c r="I80" s="140">
        <v>1</v>
      </c>
      <c r="J80" s="139" t="s">
        <v>241</v>
      </c>
      <c r="K80" s="139">
        <v>65</v>
      </c>
      <c r="L80" s="141">
        <v>0</v>
      </c>
      <c r="M80" s="140">
        <f t="shared" si="15"/>
        <v>0</v>
      </c>
      <c r="N80" s="142">
        <f t="shared" si="16"/>
        <v>0</v>
      </c>
      <c r="O80" s="138">
        <f t="shared" si="17"/>
        <v>0</v>
      </c>
      <c r="P80" s="139">
        <f t="shared" si="18"/>
        <v>0</v>
      </c>
      <c r="Q80" s="173"/>
    </row>
    <row r="81" spans="1:17" ht="31.5" x14ac:dyDescent="0.25">
      <c r="A81" s="133">
        <f>IF(C81=0,"",1+MAX(A$9:A80))</f>
        <v>45</v>
      </c>
      <c r="B81" s="147" t="s">
        <v>246</v>
      </c>
      <c r="C81" s="148">
        <f>(32*6)</f>
        <v>192</v>
      </c>
      <c r="D81" s="149">
        <v>0.05</v>
      </c>
      <c r="E81" s="150">
        <f t="shared" si="13"/>
        <v>201.60000000000002</v>
      </c>
      <c r="F81" s="136" t="s">
        <v>37</v>
      </c>
      <c r="G81" s="138">
        <v>0</v>
      </c>
      <c r="H81" s="139">
        <f t="shared" si="14"/>
        <v>0</v>
      </c>
      <c r="I81" s="140">
        <v>1</v>
      </c>
      <c r="J81" s="139" t="s">
        <v>241</v>
      </c>
      <c r="K81" s="139">
        <v>65</v>
      </c>
      <c r="L81" s="141">
        <v>0</v>
      </c>
      <c r="M81" s="140">
        <f t="shared" si="15"/>
        <v>0</v>
      </c>
      <c r="N81" s="142">
        <f t="shared" si="16"/>
        <v>0</v>
      </c>
      <c r="O81" s="138">
        <f t="shared" si="17"/>
        <v>0</v>
      </c>
      <c r="P81" s="139">
        <f t="shared" si="18"/>
        <v>0</v>
      </c>
      <c r="Q81" s="173"/>
    </row>
    <row r="82" spans="1:17" x14ac:dyDescent="0.25">
      <c r="A82" s="133">
        <f>IF(C82=0,"",1+MAX(A$9:A81))</f>
        <v>46</v>
      </c>
      <c r="B82" s="174" t="s">
        <v>72</v>
      </c>
      <c r="C82" s="148">
        <f>C81/0.89</f>
        <v>215.73033707865167</v>
      </c>
      <c r="D82" s="149">
        <v>0</v>
      </c>
      <c r="E82" s="150">
        <f t="shared" si="13"/>
        <v>215.73033707865167</v>
      </c>
      <c r="F82" s="136" t="s">
        <v>43</v>
      </c>
      <c r="G82" s="138">
        <v>0</v>
      </c>
      <c r="H82" s="139">
        <f t="shared" si="14"/>
        <v>0</v>
      </c>
      <c r="I82" s="140">
        <v>1</v>
      </c>
      <c r="J82" s="139" t="s">
        <v>241</v>
      </c>
      <c r="K82" s="139">
        <v>65</v>
      </c>
      <c r="L82" s="141">
        <v>0</v>
      </c>
      <c r="M82" s="140">
        <f t="shared" si="15"/>
        <v>0</v>
      </c>
      <c r="N82" s="142">
        <f t="shared" si="16"/>
        <v>0</v>
      </c>
      <c r="O82" s="138">
        <f t="shared" si="17"/>
        <v>0</v>
      </c>
      <c r="P82" s="139">
        <f t="shared" si="18"/>
        <v>0</v>
      </c>
      <c r="Q82" s="173"/>
    </row>
    <row r="83" spans="1:17" x14ac:dyDescent="0.25">
      <c r="A83" s="133">
        <f>IF(C83=0,"",1+MAX(A$9:A82))</f>
        <v>47</v>
      </c>
      <c r="B83" s="174" t="s">
        <v>73</v>
      </c>
      <c r="C83" s="175">
        <f>(((32/2.67)*6)*0.42*0.42)/27</f>
        <v>0.46981273408239699</v>
      </c>
      <c r="D83" s="149">
        <v>0.05</v>
      </c>
      <c r="E83" s="150">
        <f t="shared" si="13"/>
        <v>0.49330337078651687</v>
      </c>
      <c r="F83" s="136" t="s">
        <v>238</v>
      </c>
      <c r="G83" s="138">
        <v>0</v>
      </c>
      <c r="H83" s="139">
        <f t="shared" si="14"/>
        <v>0</v>
      </c>
      <c r="I83" s="140">
        <v>1</v>
      </c>
      <c r="J83" s="139" t="s">
        <v>241</v>
      </c>
      <c r="K83" s="139">
        <v>65</v>
      </c>
      <c r="L83" s="141">
        <v>0</v>
      </c>
      <c r="M83" s="140">
        <f t="shared" si="15"/>
        <v>0</v>
      </c>
      <c r="N83" s="142">
        <f t="shared" si="16"/>
        <v>0</v>
      </c>
      <c r="O83" s="138">
        <f t="shared" si="17"/>
        <v>0</v>
      </c>
      <c r="P83" s="139">
        <f t="shared" si="18"/>
        <v>0</v>
      </c>
      <c r="Q83" s="173"/>
    </row>
    <row r="84" spans="1:17" x14ac:dyDescent="0.25">
      <c r="A84" s="133">
        <f>IF(C84=0,"",1+MAX(A$9:A83))</f>
        <v>48</v>
      </c>
      <c r="B84" s="147" t="s">
        <v>74</v>
      </c>
      <c r="C84" s="148">
        <v>1</v>
      </c>
      <c r="D84" s="149">
        <v>0</v>
      </c>
      <c r="E84" s="150">
        <f t="shared" si="13"/>
        <v>1</v>
      </c>
      <c r="F84" s="136" t="s">
        <v>43</v>
      </c>
      <c r="G84" s="138">
        <v>0</v>
      </c>
      <c r="H84" s="139">
        <f t="shared" si="14"/>
        <v>0</v>
      </c>
      <c r="I84" s="140">
        <v>1</v>
      </c>
      <c r="J84" s="139" t="s">
        <v>241</v>
      </c>
      <c r="K84" s="139">
        <v>65</v>
      </c>
      <c r="L84" s="141">
        <v>0</v>
      </c>
      <c r="M84" s="140">
        <f t="shared" si="15"/>
        <v>0</v>
      </c>
      <c r="N84" s="142">
        <f t="shared" si="16"/>
        <v>0</v>
      </c>
      <c r="O84" s="138">
        <f t="shared" si="17"/>
        <v>0</v>
      </c>
      <c r="P84" s="139">
        <f t="shared" si="18"/>
        <v>0</v>
      </c>
      <c r="Q84" s="173"/>
    </row>
    <row r="85" spans="1:17" x14ac:dyDescent="0.25">
      <c r="A85" s="133" t="str">
        <f>IF(C85=0,"",1+MAX(A$9:A84))</f>
        <v/>
      </c>
      <c r="B85" s="152" t="s">
        <v>55</v>
      </c>
      <c r="C85" s="148"/>
      <c r="D85" s="149"/>
      <c r="E85" s="150"/>
      <c r="F85" s="136"/>
      <c r="G85" s="138"/>
      <c r="H85" s="139"/>
      <c r="I85" s="140"/>
      <c r="J85" s="139"/>
      <c r="K85" s="139"/>
      <c r="L85" s="141"/>
      <c r="M85" s="140"/>
      <c r="N85" s="142"/>
      <c r="O85" s="138"/>
      <c r="P85" s="139"/>
      <c r="Q85" s="173"/>
    </row>
    <row r="86" spans="1:17" x14ac:dyDescent="0.25">
      <c r="A86" s="133" t="str">
        <f>IF(C86=0,"",1+MAX(A$9:A85))</f>
        <v/>
      </c>
      <c r="B86" s="153"/>
      <c r="C86" s="148"/>
      <c r="D86" s="149"/>
      <c r="E86" s="150"/>
      <c r="F86" s="136"/>
      <c r="G86" s="138"/>
      <c r="H86" s="139"/>
      <c r="I86" s="140"/>
      <c r="J86" s="139"/>
      <c r="K86" s="139"/>
      <c r="L86" s="141"/>
      <c r="M86" s="140"/>
      <c r="N86" s="142"/>
      <c r="O86" s="138"/>
      <c r="P86" s="139"/>
      <c r="Q86" s="173"/>
    </row>
    <row r="87" spans="1:17" x14ac:dyDescent="0.25">
      <c r="A87" s="133" t="str">
        <f>IF(C87=0,"",1+MAX(A$9:A86))</f>
        <v/>
      </c>
      <c r="B87" s="154" t="s">
        <v>75</v>
      </c>
      <c r="C87" s="148"/>
      <c r="D87" s="149"/>
      <c r="E87" s="150"/>
      <c r="F87" s="136"/>
      <c r="G87" s="138"/>
      <c r="H87" s="139"/>
      <c r="I87" s="140"/>
      <c r="J87" s="139"/>
      <c r="K87" s="139"/>
      <c r="L87" s="141"/>
      <c r="M87" s="140"/>
      <c r="N87" s="142"/>
      <c r="O87" s="138"/>
      <c r="P87" s="139"/>
      <c r="Q87" s="173"/>
    </row>
    <row r="88" spans="1:17" x14ac:dyDescent="0.25">
      <c r="A88" s="133">
        <f>IF(C88=0,"",1+MAX(A$9:A87))</f>
        <v>49</v>
      </c>
      <c r="B88" s="147" t="s">
        <v>76</v>
      </c>
      <c r="C88" s="148">
        <v>15.180000000000001</v>
      </c>
      <c r="D88" s="149">
        <v>0.05</v>
      </c>
      <c r="E88" s="150">
        <f t="shared" si="13"/>
        <v>15.939000000000002</v>
      </c>
      <c r="F88" s="136" t="s">
        <v>238</v>
      </c>
      <c r="G88" s="138">
        <v>0</v>
      </c>
      <c r="H88" s="139">
        <f t="shared" si="14"/>
        <v>0</v>
      </c>
      <c r="I88" s="140">
        <v>1</v>
      </c>
      <c r="J88" s="139" t="s">
        <v>241</v>
      </c>
      <c r="K88" s="139">
        <v>65</v>
      </c>
      <c r="L88" s="141">
        <v>0</v>
      </c>
      <c r="M88" s="140">
        <f t="shared" si="15"/>
        <v>0</v>
      </c>
      <c r="N88" s="142">
        <f t="shared" si="16"/>
        <v>0</v>
      </c>
      <c r="O88" s="138">
        <f t="shared" si="17"/>
        <v>0</v>
      </c>
      <c r="P88" s="139">
        <f t="shared" si="18"/>
        <v>0</v>
      </c>
      <c r="Q88" s="173"/>
    </row>
    <row r="89" spans="1:17" x14ac:dyDescent="0.25">
      <c r="A89" s="133">
        <f>IF(C89=0,"",1+MAX(A$9:A88))</f>
        <v>50</v>
      </c>
      <c r="B89" s="147" t="s">
        <v>77</v>
      </c>
      <c r="C89" s="148">
        <v>264</v>
      </c>
      <c r="D89" s="149">
        <v>0.05</v>
      </c>
      <c r="E89" s="150">
        <f t="shared" si="13"/>
        <v>277.2</v>
      </c>
      <c r="F89" s="136" t="s">
        <v>37</v>
      </c>
      <c r="G89" s="138">
        <v>0</v>
      </c>
      <c r="H89" s="139">
        <f t="shared" si="14"/>
        <v>0</v>
      </c>
      <c r="I89" s="140">
        <v>1</v>
      </c>
      <c r="J89" s="139" t="s">
        <v>241</v>
      </c>
      <c r="K89" s="139">
        <v>65</v>
      </c>
      <c r="L89" s="141">
        <v>0</v>
      </c>
      <c r="M89" s="140">
        <f t="shared" si="15"/>
        <v>0</v>
      </c>
      <c r="N89" s="142">
        <f t="shared" si="16"/>
        <v>0</v>
      </c>
      <c r="O89" s="138">
        <f t="shared" si="17"/>
        <v>0</v>
      </c>
      <c r="P89" s="139">
        <f t="shared" si="18"/>
        <v>0</v>
      </c>
      <c r="Q89" s="173"/>
    </row>
    <row r="90" spans="1:17" x14ac:dyDescent="0.25">
      <c r="A90" s="133" t="str">
        <f>IF(C90=0,"",1+MAX(A$9:A89))</f>
        <v/>
      </c>
      <c r="B90" s="147"/>
      <c r="C90" s="148"/>
      <c r="D90" s="149"/>
      <c r="E90" s="150"/>
      <c r="F90" s="136"/>
      <c r="G90" s="138"/>
      <c r="H90" s="139"/>
      <c r="I90" s="140"/>
      <c r="J90" s="139"/>
      <c r="K90" s="139"/>
      <c r="L90" s="141"/>
      <c r="M90" s="140"/>
      <c r="N90" s="142"/>
      <c r="O90" s="138"/>
      <c r="P90" s="139"/>
      <c r="Q90" s="173"/>
    </row>
    <row r="91" spans="1:17" ht="31.5" x14ac:dyDescent="0.25">
      <c r="A91" s="133">
        <f>IF(C91=0,"",1+MAX(A$9:A90))</f>
        <v>51</v>
      </c>
      <c r="B91" s="147" t="s">
        <v>78</v>
      </c>
      <c r="C91" s="148">
        <v>96.56</v>
      </c>
      <c r="D91" s="149">
        <v>0.05</v>
      </c>
      <c r="E91" s="150">
        <f t="shared" si="13"/>
        <v>101.38800000000001</v>
      </c>
      <c r="F91" s="136" t="s">
        <v>238</v>
      </c>
      <c r="G91" s="138">
        <v>0</v>
      </c>
      <c r="H91" s="139">
        <f t="shared" si="14"/>
        <v>0</v>
      </c>
      <c r="I91" s="140">
        <v>1</v>
      </c>
      <c r="J91" s="139" t="s">
        <v>241</v>
      </c>
      <c r="K91" s="139">
        <v>65</v>
      </c>
      <c r="L91" s="141">
        <v>0</v>
      </c>
      <c r="M91" s="140">
        <f t="shared" si="15"/>
        <v>0</v>
      </c>
      <c r="N91" s="142">
        <f t="shared" si="16"/>
        <v>0</v>
      </c>
      <c r="O91" s="138">
        <f t="shared" si="17"/>
        <v>0</v>
      </c>
      <c r="P91" s="139">
        <f t="shared" si="18"/>
        <v>0</v>
      </c>
      <c r="Q91" s="173"/>
    </row>
    <row r="92" spans="1:17" x14ac:dyDescent="0.25">
      <c r="A92" s="133">
        <f>IF(C92=0,"",1+MAX(A$9:A91))</f>
        <v>52</v>
      </c>
      <c r="B92" s="147" t="s">
        <v>79</v>
      </c>
      <c r="C92" s="148">
        <v>1055.25</v>
      </c>
      <c r="D92" s="149">
        <v>0.05</v>
      </c>
      <c r="E92" s="150">
        <f t="shared" si="13"/>
        <v>1108.0125</v>
      </c>
      <c r="F92" s="136" t="s">
        <v>239</v>
      </c>
      <c r="G92" s="138">
        <v>0</v>
      </c>
      <c r="H92" s="139">
        <f t="shared" si="14"/>
        <v>0</v>
      </c>
      <c r="I92" s="140">
        <v>1</v>
      </c>
      <c r="J92" s="139" t="s">
        <v>241</v>
      </c>
      <c r="K92" s="139">
        <v>65</v>
      </c>
      <c r="L92" s="141">
        <v>0</v>
      </c>
      <c r="M92" s="140">
        <f t="shared" si="15"/>
        <v>0</v>
      </c>
      <c r="N92" s="142">
        <f t="shared" si="16"/>
        <v>0</v>
      </c>
      <c r="O92" s="138">
        <f t="shared" si="17"/>
        <v>0</v>
      </c>
      <c r="P92" s="139">
        <f t="shared" si="18"/>
        <v>0</v>
      </c>
      <c r="Q92" s="173"/>
    </row>
    <row r="93" spans="1:17" x14ac:dyDescent="0.25">
      <c r="A93" s="133">
        <f>IF(C93=0,"",1+MAX(A$9:A92))</f>
        <v>53</v>
      </c>
      <c r="B93" s="147" t="s">
        <v>80</v>
      </c>
      <c r="C93" s="148">
        <v>2805.96</v>
      </c>
      <c r="D93" s="149">
        <v>0.05</v>
      </c>
      <c r="E93" s="150">
        <f t="shared" si="13"/>
        <v>2946.2580000000003</v>
      </c>
      <c r="F93" s="136" t="s">
        <v>239</v>
      </c>
      <c r="G93" s="138">
        <v>0</v>
      </c>
      <c r="H93" s="139">
        <f t="shared" si="14"/>
        <v>0</v>
      </c>
      <c r="I93" s="140">
        <v>1</v>
      </c>
      <c r="J93" s="139" t="s">
        <v>241</v>
      </c>
      <c r="K93" s="139">
        <v>65</v>
      </c>
      <c r="L93" s="141">
        <v>0</v>
      </c>
      <c r="M93" s="140">
        <f t="shared" si="15"/>
        <v>0</v>
      </c>
      <c r="N93" s="142">
        <f t="shared" si="16"/>
        <v>0</v>
      </c>
      <c r="O93" s="138">
        <f t="shared" si="17"/>
        <v>0</v>
      </c>
      <c r="P93" s="139">
        <f t="shared" si="18"/>
        <v>0</v>
      </c>
      <c r="Q93" s="173"/>
    </row>
    <row r="94" spans="1:17" x14ac:dyDescent="0.25">
      <c r="A94" s="133">
        <f>IF(C94=0,"",1+MAX(A$9:A93))</f>
        <v>54</v>
      </c>
      <c r="B94" s="147" t="s">
        <v>81</v>
      </c>
      <c r="C94" s="148">
        <v>1407</v>
      </c>
      <c r="D94" s="149">
        <v>0.05</v>
      </c>
      <c r="E94" s="150">
        <f t="shared" si="13"/>
        <v>1477.3500000000001</v>
      </c>
      <c r="F94" s="136" t="s">
        <v>239</v>
      </c>
      <c r="G94" s="138">
        <v>0</v>
      </c>
      <c r="H94" s="139">
        <f t="shared" si="14"/>
        <v>0</v>
      </c>
      <c r="I94" s="140">
        <v>1</v>
      </c>
      <c r="J94" s="139" t="s">
        <v>241</v>
      </c>
      <c r="K94" s="139">
        <v>65</v>
      </c>
      <c r="L94" s="141">
        <v>0</v>
      </c>
      <c r="M94" s="140">
        <f t="shared" si="15"/>
        <v>0</v>
      </c>
      <c r="N94" s="142">
        <f t="shared" si="16"/>
        <v>0</v>
      </c>
      <c r="O94" s="138">
        <f t="shared" si="17"/>
        <v>0</v>
      </c>
      <c r="P94" s="139">
        <f t="shared" si="18"/>
        <v>0</v>
      </c>
      <c r="Q94" s="173"/>
    </row>
    <row r="95" spans="1:17" x14ac:dyDescent="0.25">
      <c r="A95" s="133">
        <f>IF(C95=0,"",1+MAX(A$9:A94))</f>
        <v>55</v>
      </c>
      <c r="B95" s="147" t="s">
        <v>82</v>
      </c>
      <c r="C95" s="148">
        <v>1738.02</v>
      </c>
      <c r="D95" s="149">
        <v>0.05</v>
      </c>
      <c r="E95" s="150">
        <f t="shared" ref="E95:E166" si="21">C95*(1+D95)</f>
        <v>1824.921</v>
      </c>
      <c r="F95" s="136" t="s">
        <v>37</v>
      </c>
      <c r="G95" s="138">
        <v>0</v>
      </c>
      <c r="H95" s="139">
        <f t="shared" ref="H95:H166" si="22">G95*E95</f>
        <v>0</v>
      </c>
      <c r="I95" s="140">
        <v>1</v>
      </c>
      <c r="J95" s="139" t="s">
        <v>241</v>
      </c>
      <c r="K95" s="139">
        <v>65</v>
      </c>
      <c r="L95" s="141">
        <v>0</v>
      </c>
      <c r="M95" s="140">
        <f t="shared" ref="M95:M166" si="23">L95*E95</f>
        <v>0</v>
      </c>
      <c r="N95" s="142">
        <f t="shared" ref="N95:N166" si="24">M95*K95</f>
        <v>0</v>
      </c>
      <c r="O95" s="138">
        <f t="shared" ref="O95:O166" si="25">(H95+N95)/E95</f>
        <v>0</v>
      </c>
      <c r="P95" s="139">
        <f t="shared" ref="P95:P166" si="26">O95*E95</f>
        <v>0</v>
      </c>
      <c r="Q95" s="173"/>
    </row>
    <row r="96" spans="1:17" x14ac:dyDescent="0.25">
      <c r="A96" s="133">
        <f>IF(C96=0,"",1+MAX(A$9:A95))</f>
        <v>56</v>
      </c>
      <c r="B96" s="147" t="s">
        <v>83</v>
      </c>
      <c r="C96" s="148">
        <v>155</v>
      </c>
      <c r="D96" s="149">
        <v>0.05</v>
      </c>
      <c r="E96" s="150">
        <f t="shared" si="21"/>
        <v>162.75</v>
      </c>
      <c r="F96" s="136" t="s">
        <v>240</v>
      </c>
      <c r="G96" s="138">
        <v>0</v>
      </c>
      <c r="H96" s="139">
        <f t="shared" si="22"/>
        <v>0</v>
      </c>
      <c r="I96" s="140">
        <v>1</v>
      </c>
      <c r="J96" s="139" t="s">
        <v>241</v>
      </c>
      <c r="K96" s="139">
        <v>65</v>
      </c>
      <c r="L96" s="141">
        <v>0</v>
      </c>
      <c r="M96" s="140">
        <f t="shared" si="23"/>
        <v>0</v>
      </c>
      <c r="N96" s="142">
        <f t="shared" si="24"/>
        <v>0</v>
      </c>
      <c r="O96" s="138">
        <f t="shared" si="25"/>
        <v>0</v>
      </c>
      <c r="P96" s="139">
        <f t="shared" si="26"/>
        <v>0</v>
      </c>
      <c r="Q96" s="173"/>
    </row>
    <row r="97" spans="1:17" x14ac:dyDescent="0.25">
      <c r="A97" s="133">
        <f>IF(C97=0,"",1+MAX(A$9:A96))</f>
        <v>57</v>
      </c>
      <c r="B97" s="147" t="s">
        <v>84</v>
      </c>
      <c r="C97" s="148">
        <v>58.44</v>
      </c>
      <c r="D97" s="149">
        <v>0.05</v>
      </c>
      <c r="E97" s="150">
        <f t="shared" si="21"/>
        <v>61.362000000000002</v>
      </c>
      <c r="F97" s="136" t="s">
        <v>240</v>
      </c>
      <c r="G97" s="138">
        <v>0</v>
      </c>
      <c r="H97" s="139">
        <f t="shared" si="22"/>
        <v>0</v>
      </c>
      <c r="I97" s="140">
        <v>1</v>
      </c>
      <c r="J97" s="139" t="s">
        <v>241</v>
      </c>
      <c r="K97" s="139">
        <v>65</v>
      </c>
      <c r="L97" s="141">
        <v>0</v>
      </c>
      <c r="M97" s="140">
        <f t="shared" si="23"/>
        <v>0</v>
      </c>
      <c r="N97" s="142">
        <f t="shared" si="24"/>
        <v>0</v>
      </c>
      <c r="O97" s="138">
        <f t="shared" si="25"/>
        <v>0</v>
      </c>
      <c r="P97" s="139">
        <f t="shared" si="26"/>
        <v>0</v>
      </c>
      <c r="Q97" s="173"/>
    </row>
    <row r="98" spans="1:17" x14ac:dyDescent="0.25">
      <c r="A98" s="133">
        <f>IF(C98=0,"",1+MAX(A$9:A97))</f>
        <v>58</v>
      </c>
      <c r="B98" s="147" t="s">
        <v>85</v>
      </c>
      <c r="C98" s="148">
        <v>96.56</v>
      </c>
      <c r="D98" s="149">
        <v>0.05</v>
      </c>
      <c r="E98" s="150">
        <f t="shared" si="21"/>
        <v>101.38800000000001</v>
      </c>
      <c r="F98" s="136" t="s">
        <v>240</v>
      </c>
      <c r="G98" s="138">
        <v>0</v>
      </c>
      <c r="H98" s="139">
        <f t="shared" si="22"/>
        <v>0</v>
      </c>
      <c r="I98" s="140">
        <v>1</v>
      </c>
      <c r="J98" s="139" t="s">
        <v>241</v>
      </c>
      <c r="K98" s="139">
        <v>65</v>
      </c>
      <c r="L98" s="141">
        <v>0</v>
      </c>
      <c r="M98" s="140">
        <f t="shared" si="23"/>
        <v>0</v>
      </c>
      <c r="N98" s="142">
        <f t="shared" si="24"/>
        <v>0</v>
      </c>
      <c r="O98" s="138">
        <f t="shared" si="25"/>
        <v>0</v>
      </c>
      <c r="P98" s="139">
        <f t="shared" si="26"/>
        <v>0</v>
      </c>
      <c r="Q98" s="173"/>
    </row>
    <row r="99" spans="1:17" x14ac:dyDescent="0.25">
      <c r="A99" s="133" t="str">
        <f>IF(C99=0,"",1+MAX(A$9:A98))</f>
        <v/>
      </c>
      <c r="B99" s="147"/>
      <c r="C99" s="148"/>
      <c r="D99" s="149"/>
      <c r="E99" s="150"/>
      <c r="F99" s="136"/>
      <c r="G99" s="138"/>
      <c r="H99" s="139"/>
      <c r="I99" s="140"/>
      <c r="J99" s="139"/>
      <c r="K99" s="139"/>
      <c r="L99" s="141"/>
      <c r="M99" s="140"/>
      <c r="N99" s="142"/>
      <c r="O99" s="138"/>
      <c r="P99" s="139"/>
      <c r="Q99" s="173"/>
    </row>
    <row r="100" spans="1:17" x14ac:dyDescent="0.25">
      <c r="A100" s="133">
        <f>IF(C100=0,"",1+MAX(A$9:A99))</f>
        <v>59</v>
      </c>
      <c r="B100" s="147" t="s">
        <v>86</v>
      </c>
      <c r="C100" s="148">
        <v>6.81</v>
      </c>
      <c r="D100" s="149">
        <v>0.05</v>
      </c>
      <c r="E100" s="150">
        <f t="shared" si="21"/>
        <v>7.1505000000000001</v>
      </c>
      <c r="F100" s="136" t="s">
        <v>240</v>
      </c>
      <c r="G100" s="138">
        <v>0</v>
      </c>
      <c r="H100" s="139">
        <f t="shared" si="22"/>
        <v>0</v>
      </c>
      <c r="I100" s="140">
        <v>1</v>
      </c>
      <c r="J100" s="139" t="s">
        <v>241</v>
      </c>
      <c r="K100" s="139">
        <v>65</v>
      </c>
      <c r="L100" s="141">
        <v>0</v>
      </c>
      <c r="M100" s="140">
        <f t="shared" si="23"/>
        <v>0</v>
      </c>
      <c r="N100" s="142">
        <f t="shared" si="24"/>
        <v>0</v>
      </c>
      <c r="O100" s="138">
        <f t="shared" si="25"/>
        <v>0</v>
      </c>
      <c r="P100" s="139">
        <f t="shared" si="26"/>
        <v>0</v>
      </c>
      <c r="Q100" s="173"/>
    </row>
    <row r="101" spans="1:17" x14ac:dyDescent="0.25">
      <c r="A101" s="133">
        <f>IF(C101=0,"",1+MAX(A$9:A100))</f>
        <v>60</v>
      </c>
      <c r="B101" s="147" t="s">
        <v>77</v>
      </c>
      <c r="C101" s="148">
        <v>368</v>
      </c>
      <c r="D101" s="149">
        <v>0.05</v>
      </c>
      <c r="E101" s="150">
        <f t="shared" si="21"/>
        <v>386.40000000000003</v>
      </c>
      <c r="F101" s="136" t="s">
        <v>37</v>
      </c>
      <c r="G101" s="138">
        <v>0</v>
      </c>
      <c r="H101" s="139">
        <f t="shared" si="22"/>
        <v>0</v>
      </c>
      <c r="I101" s="140">
        <v>1</v>
      </c>
      <c r="J101" s="139" t="s">
        <v>241</v>
      </c>
      <c r="K101" s="139">
        <v>65</v>
      </c>
      <c r="L101" s="141">
        <v>0</v>
      </c>
      <c r="M101" s="140">
        <f t="shared" si="23"/>
        <v>0</v>
      </c>
      <c r="N101" s="142">
        <f t="shared" si="24"/>
        <v>0</v>
      </c>
      <c r="O101" s="138">
        <f t="shared" si="25"/>
        <v>0</v>
      </c>
      <c r="P101" s="139">
        <f t="shared" si="26"/>
        <v>0</v>
      </c>
      <c r="Q101" s="173"/>
    </row>
    <row r="102" spans="1:17" x14ac:dyDescent="0.25">
      <c r="A102" s="133">
        <f>IF(C102=0,"",1+MAX(A$9:A101))</f>
        <v>61</v>
      </c>
      <c r="B102" s="147" t="s">
        <v>83</v>
      </c>
      <c r="C102" s="148">
        <v>10.64</v>
      </c>
      <c r="D102" s="149">
        <v>0.05</v>
      </c>
      <c r="E102" s="150">
        <f t="shared" si="21"/>
        <v>11.172000000000001</v>
      </c>
      <c r="F102" s="136" t="s">
        <v>240</v>
      </c>
      <c r="G102" s="138">
        <v>0</v>
      </c>
      <c r="H102" s="139">
        <f t="shared" si="22"/>
        <v>0</v>
      </c>
      <c r="I102" s="140">
        <v>1</v>
      </c>
      <c r="J102" s="139" t="s">
        <v>241</v>
      </c>
      <c r="K102" s="139">
        <v>65</v>
      </c>
      <c r="L102" s="141">
        <v>0</v>
      </c>
      <c r="M102" s="140">
        <f t="shared" si="23"/>
        <v>0</v>
      </c>
      <c r="N102" s="142">
        <f t="shared" si="24"/>
        <v>0</v>
      </c>
      <c r="O102" s="138">
        <f t="shared" si="25"/>
        <v>0</v>
      </c>
      <c r="P102" s="139">
        <f t="shared" si="26"/>
        <v>0</v>
      </c>
      <c r="Q102" s="173"/>
    </row>
    <row r="103" spans="1:17" x14ac:dyDescent="0.25">
      <c r="A103" s="133">
        <f>IF(C103=0,"",1+MAX(A$9:A102))</f>
        <v>62</v>
      </c>
      <c r="B103" s="147" t="s">
        <v>84</v>
      </c>
      <c r="C103" s="148">
        <v>3.83</v>
      </c>
      <c r="D103" s="149">
        <v>0.05</v>
      </c>
      <c r="E103" s="150">
        <f t="shared" si="21"/>
        <v>4.0215000000000005</v>
      </c>
      <c r="F103" s="136" t="s">
        <v>240</v>
      </c>
      <c r="G103" s="138">
        <v>0</v>
      </c>
      <c r="H103" s="139">
        <f t="shared" si="22"/>
        <v>0</v>
      </c>
      <c r="I103" s="140">
        <v>1</v>
      </c>
      <c r="J103" s="139" t="s">
        <v>241</v>
      </c>
      <c r="K103" s="139">
        <v>65</v>
      </c>
      <c r="L103" s="141">
        <v>0</v>
      </c>
      <c r="M103" s="140">
        <f t="shared" si="23"/>
        <v>0</v>
      </c>
      <c r="N103" s="142">
        <f t="shared" si="24"/>
        <v>0</v>
      </c>
      <c r="O103" s="138">
        <f t="shared" si="25"/>
        <v>0</v>
      </c>
      <c r="P103" s="139">
        <f t="shared" si="26"/>
        <v>0</v>
      </c>
      <c r="Q103" s="173"/>
    </row>
    <row r="104" spans="1:17" x14ac:dyDescent="0.25">
      <c r="A104" s="133">
        <f>IF(C104=0,"",1+MAX(A$9:A103))</f>
        <v>63</v>
      </c>
      <c r="B104" s="147" t="s">
        <v>85</v>
      </c>
      <c r="C104" s="148">
        <v>6.81</v>
      </c>
      <c r="D104" s="149">
        <v>0.05</v>
      </c>
      <c r="E104" s="150">
        <f t="shared" si="21"/>
        <v>7.1505000000000001</v>
      </c>
      <c r="F104" s="136" t="s">
        <v>240</v>
      </c>
      <c r="G104" s="138">
        <v>0</v>
      </c>
      <c r="H104" s="139">
        <f t="shared" si="22"/>
        <v>0</v>
      </c>
      <c r="I104" s="140">
        <v>1</v>
      </c>
      <c r="J104" s="139" t="s">
        <v>241</v>
      </c>
      <c r="K104" s="139">
        <v>65</v>
      </c>
      <c r="L104" s="141">
        <v>0</v>
      </c>
      <c r="M104" s="140">
        <f t="shared" si="23"/>
        <v>0</v>
      </c>
      <c r="N104" s="142">
        <f t="shared" si="24"/>
        <v>0</v>
      </c>
      <c r="O104" s="138">
        <f t="shared" si="25"/>
        <v>0</v>
      </c>
      <c r="P104" s="139">
        <f t="shared" si="26"/>
        <v>0</v>
      </c>
      <c r="Q104" s="173"/>
    </row>
    <row r="105" spans="1:17" x14ac:dyDescent="0.25">
      <c r="A105" s="133">
        <f>IF(C105=0,"",1+MAX(A$9:A104))</f>
        <v>64</v>
      </c>
      <c r="B105" s="147" t="s">
        <v>87</v>
      </c>
      <c r="C105" s="148">
        <v>1.18</v>
      </c>
      <c r="D105" s="149">
        <v>0.05</v>
      </c>
      <c r="E105" s="150">
        <f t="shared" si="21"/>
        <v>1.2389999999999999</v>
      </c>
      <c r="F105" s="136" t="s">
        <v>240</v>
      </c>
      <c r="G105" s="138">
        <v>0</v>
      </c>
      <c r="H105" s="139">
        <f t="shared" si="22"/>
        <v>0</v>
      </c>
      <c r="I105" s="140">
        <v>1</v>
      </c>
      <c r="J105" s="139" t="s">
        <v>241</v>
      </c>
      <c r="K105" s="139">
        <v>65</v>
      </c>
      <c r="L105" s="141">
        <v>0</v>
      </c>
      <c r="M105" s="140">
        <f t="shared" si="23"/>
        <v>0</v>
      </c>
      <c r="N105" s="142">
        <f t="shared" si="24"/>
        <v>0</v>
      </c>
      <c r="O105" s="138">
        <f t="shared" si="25"/>
        <v>0</v>
      </c>
      <c r="P105" s="139">
        <f t="shared" si="26"/>
        <v>0</v>
      </c>
      <c r="Q105" s="173"/>
    </row>
    <row r="106" spans="1:17" x14ac:dyDescent="0.25">
      <c r="A106" s="133" t="str">
        <f>IF(C106=0,"",1+MAX(A$9:A105))</f>
        <v/>
      </c>
      <c r="B106" s="147"/>
      <c r="C106" s="148"/>
      <c r="D106" s="149"/>
      <c r="E106" s="150"/>
      <c r="F106" s="136"/>
      <c r="G106" s="138"/>
      <c r="H106" s="139"/>
      <c r="I106" s="140"/>
      <c r="J106" s="139"/>
      <c r="K106" s="139"/>
      <c r="L106" s="141"/>
      <c r="M106" s="140"/>
      <c r="N106" s="142"/>
      <c r="O106" s="138"/>
      <c r="P106" s="139"/>
      <c r="Q106" s="173"/>
    </row>
    <row r="107" spans="1:17" x14ac:dyDescent="0.25">
      <c r="A107" s="133" t="str">
        <f>IF(C107=0,"",1+MAX(A$9:A106))</f>
        <v/>
      </c>
      <c r="B107" s="154" t="s">
        <v>88</v>
      </c>
      <c r="C107" s="148"/>
      <c r="D107" s="149"/>
      <c r="E107" s="150"/>
      <c r="F107" s="136"/>
      <c r="G107" s="138"/>
      <c r="H107" s="139"/>
      <c r="I107" s="140"/>
      <c r="J107" s="139"/>
      <c r="K107" s="139"/>
      <c r="L107" s="141"/>
      <c r="M107" s="140"/>
      <c r="N107" s="142"/>
      <c r="O107" s="138"/>
      <c r="P107" s="139"/>
      <c r="Q107" s="173"/>
    </row>
    <row r="108" spans="1:17" ht="31.5" x14ac:dyDescent="0.25">
      <c r="A108" s="133">
        <f>IF(C108=0,"",1+MAX(A$9:A107))</f>
        <v>65</v>
      </c>
      <c r="B108" s="147" t="s">
        <v>89</v>
      </c>
      <c r="C108" s="148">
        <f>2018</f>
        <v>2018</v>
      </c>
      <c r="D108" s="149">
        <v>0.05</v>
      </c>
      <c r="E108" s="150">
        <f t="shared" si="21"/>
        <v>2118.9</v>
      </c>
      <c r="F108" s="136" t="s">
        <v>37</v>
      </c>
      <c r="G108" s="138">
        <v>0</v>
      </c>
      <c r="H108" s="139">
        <f t="shared" si="22"/>
        <v>0</v>
      </c>
      <c r="I108" s="140">
        <v>1</v>
      </c>
      <c r="J108" s="139" t="s">
        <v>241</v>
      </c>
      <c r="K108" s="139">
        <v>65</v>
      </c>
      <c r="L108" s="141">
        <v>0</v>
      </c>
      <c r="M108" s="140">
        <f t="shared" si="23"/>
        <v>0</v>
      </c>
      <c r="N108" s="142">
        <f t="shared" si="24"/>
        <v>0</v>
      </c>
      <c r="O108" s="138">
        <f t="shared" si="25"/>
        <v>0</v>
      </c>
      <c r="P108" s="139">
        <f t="shared" si="26"/>
        <v>0</v>
      </c>
      <c r="Q108" s="173"/>
    </row>
    <row r="109" spans="1:17" x14ac:dyDescent="0.25">
      <c r="A109" s="133">
        <f>IF(C109=0,"",1+MAX(A$9:A108))</f>
        <v>66</v>
      </c>
      <c r="B109" s="174" t="s">
        <v>72</v>
      </c>
      <c r="C109" s="148">
        <v>2270</v>
      </c>
      <c r="D109" s="149">
        <v>0</v>
      </c>
      <c r="E109" s="150">
        <f t="shared" si="21"/>
        <v>2270</v>
      </c>
      <c r="F109" s="136" t="s">
        <v>43</v>
      </c>
      <c r="G109" s="138">
        <v>0</v>
      </c>
      <c r="H109" s="139">
        <f t="shared" si="22"/>
        <v>0</v>
      </c>
      <c r="I109" s="140">
        <v>1</v>
      </c>
      <c r="J109" s="139" t="s">
        <v>241</v>
      </c>
      <c r="K109" s="139">
        <v>65</v>
      </c>
      <c r="L109" s="141">
        <v>0</v>
      </c>
      <c r="M109" s="140">
        <f t="shared" si="23"/>
        <v>0</v>
      </c>
      <c r="N109" s="142">
        <f t="shared" si="24"/>
        <v>0</v>
      </c>
      <c r="O109" s="138">
        <f t="shared" si="25"/>
        <v>0</v>
      </c>
      <c r="P109" s="139">
        <f t="shared" si="26"/>
        <v>0</v>
      </c>
      <c r="Q109" s="173"/>
    </row>
    <row r="110" spans="1:17" x14ac:dyDescent="0.25">
      <c r="A110" s="133">
        <f>IF(C110=0,"",1+MAX(A$9:A109))</f>
        <v>67</v>
      </c>
      <c r="B110" s="174" t="s">
        <v>73</v>
      </c>
      <c r="C110" s="148">
        <f>(((807/2.67)*2.5)*0.42*0.42)/27</f>
        <v>4.9367041198501855</v>
      </c>
      <c r="D110" s="149">
        <v>0.05</v>
      </c>
      <c r="E110" s="150">
        <f t="shared" si="21"/>
        <v>5.1835393258426947</v>
      </c>
      <c r="F110" s="136" t="s">
        <v>238</v>
      </c>
      <c r="G110" s="138">
        <v>0</v>
      </c>
      <c r="H110" s="139">
        <f t="shared" si="22"/>
        <v>0</v>
      </c>
      <c r="I110" s="140">
        <v>1</v>
      </c>
      <c r="J110" s="139" t="s">
        <v>241</v>
      </c>
      <c r="K110" s="139">
        <v>65</v>
      </c>
      <c r="L110" s="141">
        <v>0</v>
      </c>
      <c r="M110" s="140">
        <f t="shared" si="23"/>
        <v>0</v>
      </c>
      <c r="N110" s="142">
        <f t="shared" si="24"/>
        <v>0</v>
      </c>
      <c r="O110" s="138">
        <f t="shared" si="25"/>
        <v>0</v>
      </c>
      <c r="P110" s="139">
        <f t="shared" si="26"/>
        <v>0</v>
      </c>
      <c r="Q110" s="173"/>
    </row>
    <row r="111" spans="1:17" x14ac:dyDescent="0.25">
      <c r="A111" s="133">
        <f>IF(C111=0,"",1+MAX(A$9:A110))</f>
        <v>68</v>
      </c>
      <c r="B111" s="147" t="s">
        <v>90</v>
      </c>
      <c r="C111" s="148">
        <v>676.7</v>
      </c>
      <c r="D111" s="149">
        <v>0.05</v>
      </c>
      <c r="E111" s="150">
        <f t="shared" si="21"/>
        <v>710.53500000000008</v>
      </c>
      <c r="F111" s="136" t="s">
        <v>239</v>
      </c>
      <c r="G111" s="138">
        <v>0</v>
      </c>
      <c r="H111" s="139">
        <f t="shared" si="22"/>
        <v>0</v>
      </c>
      <c r="I111" s="140">
        <v>1</v>
      </c>
      <c r="J111" s="139" t="s">
        <v>241</v>
      </c>
      <c r="K111" s="139">
        <v>65</v>
      </c>
      <c r="L111" s="141">
        <v>0</v>
      </c>
      <c r="M111" s="140">
        <f t="shared" si="23"/>
        <v>0</v>
      </c>
      <c r="N111" s="142">
        <f t="shared" si="24"/>
        <v>0</v>
      </c>
      <c r="O111" s="138">
        <f t="shared" si="25"/>
        <v>0</v>
      </c>
      <c r="P111" s="139">
        <f t="shared" si="26"/>
        <v>0</v>
      </c>
      <c r="Q111" s="173"/>
    </row>
    <row r="112" spans="1:17" x14ac:dyDescent="0.25">
      <c r="A112" s="133">
        <f>IF(C112=0,"",1+MAX(A$9:A111))</f>
        <v>69</v>
      </c>
      <c r="B112" s="147" t="s">
        <v>91</v>
      </c>
      <c r="C112" s="148">
        <v>1081.3800000000001</v>
      </c>
      <c r="D112" s="149">
        <v>0.05</v>
      </c>
      <c r="E112" s="150">
        <f t="shared" si="21"/>
        <v>1135.4490000000001</v>
      </c>
      <c r="F112" s="136" t="s">
        <v>239</v>
      </c>
      <c r="G112" s="138">
        <v>0</v>
      </c>
      <c r="H112" s="139">
        <f t="shared" si="22"/>
        <v>0</v>
      </c>
      <c r="I112" s="140">
        <v>1</v>
      </c>
      <c r="J112" s="139" t="s">
        <v>241</v>
      </c>
      <c r="K112" s="139">
        <v>65</v>
      </c>
      <c r="L112" s="141">
        <v>0</v>
      </c>
      <c r="M112" s="140">
        <f t="shared" si="23"/>
        <v>0</v>
      </c>
      <c r="N112" s="142">
        <f t="shared" si="24"/>
        <v>0</v>
      </c>
      <c r="O112" s="138">
        <f t="shared" si="25"/>
        <v>0</v>
      </c>
      <c r="P112" s="139">
        <f t="shared" si="26"/>
        <v>0</v>
      </c>
      <c r="Q112" s="173"/>
    </row>
    <row r="113" spans="1:17" x14ac:dyDescent="0.25">
      <c r="A113" s="133">
        <f>IF(C113=0,"",1+MAX(A$9:A112))</f>
        <v>70</v>
      </c>
      <c r="B113" s="147" t="s">
        <v>92</v>
      </c>
      <c r="C113" s="148">
        <v>1081.3800000000001</v>
      </c>
      <c r="D113" s="149">
        <v>0.05</v>
      </c>
      <c r="E113" s="150">
        <f t="shared" si="21"/>
        <v>1135.4490000000001</v>
      </c>
      <c r="F113" s="136" t="s">
        <v>239</v>
      </c>
      <c r="G113" s="138">
        <v>0</v>
      </c>
      <c r="H113" s="139">
        <f t="shared" si="22"/>
        <v>0</v>
      </c>
      <c r="I113" s="140">
        <v>1</v>
      </c>
      <c r="J113" s="139" t="s">
        <v>241</v>
      </c>
      <c r="K113" s="139">
        <v>65</v>
      </c>
      <c r="L113" s="141">
        <v>0</v>
      </c>
      <c r="M113" s="140">
        <f t="shared" si="23"/>
        <v>0</v>
      </c>
      <c r="N113" s="142">
        <f t="shared" si="24"/>
        <v>0</v>
      </c>
      <c r="O113" s="138">
        <f t="shared" si="25"/>
        <v>0</v>
      </c>
      <c r="P113" s="139">
        <f t="shared" si="26"/>
        <v>0</v>
      </c>
      <c r="Q113" s="173"/>
    </row>
    <row r="114" spans="1:17" x14ac:dyDescent="0.25">
      <c r="A114" s="133" t="str">
        <f>IF(C114=0,"",1+MAX(A$9:A113))</f>
        <v/>
      </c>
      <c r="B114" s="147"/>
      <c r="C114" s="148"/>
      <c r="D114" s="149"/>
      <c r="E114" s="150"/>
      <c r="F114" s="136"/>
      <c r="G114" s="138"/>
      <c r="H114" s="139"/>
      <c r="I114" s="140"/>
      <c r="J114" s="139"/>
      <c r="K114" s="139"/>
      <c r="L114" s="141"/>
      <c r="M114" s="140"/>
      <c r="N114" s="142"/>
      <c r="O114" s="138"/>
      <c r="P114" s="139"/>
      <c r="Q114" s="173"/>
    </row>
    <row r="115" spans="1:17" ht="47.25" x14ac:dyDescent="0.25">
      <c r="A115" s="133">
        <f>IF(C115=0,"",1+MAX(A$9:A114))</f>
        <v>71</v>
      </c>
      <c r="B115" s="147" t="s">
        <v>93</v>
      </c>
      <c r="C115" s="148">
        <v>720</v>
      </c>
      <c r="D115" s="149">
        <v>0.05</v>
      </c>
      <c r="E115" s="150">
        <f t="shared" si="21"/>
        <v>756</v>
      </c>
      <c r="F115" s="136" t="s">
        <v>37</v>
      </c>
      <c r="G115" s="138">
        <v>0</v>
      </c>
      <c r="H115" s="139">
        <f t="shared" si="22"/>
        <v>0</v>
      </c>
      <c r="I115" s="140">
        <v>1</v>
      </c>
      <c r="J115" s="139" t="s">
        <v>241</v>
      </c>
      <c r="K115" s="139">
        <v>65</v>
      </c>
      <c r="L115" s="141">
        <v>0</v>
      </c>
      <c r="M115" s="140">
        <f t="shared" si="23"/>
        <v>0</v>
      </c>
      <c r="N115" s="142">
        <f t="shared" si="24"/>
        <v>0</v>
      </c>
      <c r="O115" s="138">
        <f t="shared" si="25"/>
        <v>0</v>
      </c>
      <c r="P115" s="139">
        <f t="shared" si="26"/>
        <v>0</v>
      </c>
      <c r="Q115" s="173"/>
    </row>
    <row r="116" spans="1:17" x14ac:dyDescent="0.25">
      <c r="A116" s="133">
        <f>IF(C116=0,"",1+MAX(A$9:A115))</f>
        <v>72</v>
      </c>
      <c r="B116" s="174" t="s">
        <v>72</v>
      </c>
      <c r="C116" s="148">
        <f>C115/0.89</f>
        <v>808.98876404494376</v>
      </c>
      <c r="D116" s="149">
        <v>0</v>
      </c>
      <c r="E116" s="150">
        <f t="shared" si="21"/>
        <v>808.98876404494376</v>
      </c>
      <c r="F116" s="136" t="s">
        <v>43</v>
      </c>
      <c r="G116" s="138">
        <v>0</v>
      </c>
      <c r="H116" s="139">
        <f t="shared" si="22"/>
        <v>0</v>
      </c>
      <c r="I116" s="140">
        <v>1</v>
      </c>
      <c r="J116" s="139" t="s">
        <v>241</v>
      </c>
      <c r="K116" s="139">
        <v>65</v>
      </c>
      <c r="L116" s="141">
        <v>0</v>
      </c>
      <c r="M116" s="140">
        <f t="shared" si="23"/>
        <v>0</v>
      </c>
      <c r="N116" s="142">
        <f t="shared" si="24"/>
        <v>0</v>
      </c>
      <c r="O116" s="138">
        <f t="shared" si="25"/>
        <v>0</v>
      </c>
      <c r="P116" s="139">
        <f t="shared" si="26"/>
        <v>0</v>
      </c>
      <c r="Q116" s="173"/>
    </row>
    <row r="117" spans="1:17" x14ac:dyDescent="0.25">
      <c r="A117" s="133">
        <f>IF(C117=0,"",1+MAX(A$9:A116))</f>
        <v>73</v>
      </c>
      <c r="B117" s="174" t="s">
        <v>73</v>
      </c>
      <c r="C117" s="148">
        <f>(((240/2.67)*3)*0.42*0.42)/27</f>
        <v>1.7617977528089885</v>
      </c>
      <c r="D117" s="149">
        <v>0.05</v>
      </c>
      <c r="E117" s="150">
        <f t="shared" si="21"/>
        <v>1.849887640449438</v>
      </c>
      <c r="F117" s="136" t="s">
        <v>238</v>
      </c>
      <c r="G117" s="138">
        <v>0</v>
      </c>
      <c r="H117" s="139">
        <f t="shared" si="22"/>
        <v>0</v>
      </c>
      <c r="I117" s="140">
        <v>1</v>
      </c>
      <c r="J117" s="139" t="s">
        <v>241</v>
      </c>
      <c r="K117" s="139">
        <v>65</v>
      </c>
      <c r="L117" s="141">
        <v>0</v>
      </c>
      <c r="M117" s="140">
        <f t="shared" si="23"/>
        <v>0</v>
      </c>
      <c r="N117" s="142">
        <f t="shared" si="24"/>
        <v>0</v>
      </c>
      <c r="O117" s="138">
        <f t="shared" si="25"/>
        <v>0</v>
      </c>
      <c r="P117" s="139">
        <f t="shared" si="26"/>
        <v>0</v>
      </c>
      <c r="Q117" s="173"/>
    </row>
    <row r="118" spans="1:17" x14ac:dyDescent="0.25">
      <c r="A118" s="133">
        <f>IF(C118=0,"",1+MAX(A$9:A117))</f>
        <v>74</v>
      </c>
      <c r="B118" s="147" t="s">
        <v>90</v>
      </c>
      <c r="C118" s="148">
        <v>243.21</v>
      </c>
      <c r="D118" s="149">
        <v>0.05</v>
      </c>
      <c r="E118" s="150">
        <f t="shared" si="21"/>
        <v>255.37050000000002</v>
      </c>
      <c r="F118" s="136" t="s">
        <v>239</v>
      </c>
      <c r="G118" s="138">
        <v>0</v>
      </c>
      <c r="H118" s="139">
        <f t="shared" si="22"/>
        <v>0</v>
      </c>
      <c r="I118" s="140">
        <v>1</v>
      </c>
      <c r="J118" s="139" t="s">
        <v>241</v>
      </c>
      <c r="K118" s="139">
        <v>65</v>
      </c>
      <c r="L118" s="141">
        <v>0</v>
      </c>
      <c r="M118" s="140">
        <f t="shared" si="23"/>
        <v>0</v>
      </c>
      <c r="N118" s="142">
        <f t="shared" si="24"/>
        <v>0</v>
      </c>
      <c r="O118" s="138">
        <f t="shared" si="25"/>
        <v>0</v>
      </c>
      <c r="P118" s="139">
        <f t="shared" si="26"/>
        <v>0</v>
      </c>
      <c r="Q118" s="173"/>
    </row>
    <row r="119" spans="1:17" x14ac:dyDescent="0.25">
      <c r="A119" s="133">
        <f>IF(C119=0,"",1+MAX(A$9:A118))</f>
        <v>75</v>
      </c>
      <c r="B119" s="147" t="s">
        <v>91</v>
      </c>
      <c r="C119" s="148">
        <v>321.60000000000002</v>
      </c>
      <c r="D119" s="149">
        <v>0.05</v>
      </c>
      <c r="E119" s="150">
        <f t="shared" si="21"/>
        <v>337.68000000000006</v>
      </c>
      <c r="F119" s="136" t="s">
        <v>239</v>
      </c>
      <c r="G119" s="138">
        <v>0</v>
      </c>
      <c r="H119" s="139">
        <f t="shared" si="22"/>
        <v>0</v>
      </c>
      <c r="I119" s="140">
        <v>1</v>
      </c>
      <c r="J119" s="139" t="s">
        <v>241</v>
      </c>
      <c r="K119" s="139">
        <v>65</v>
      </c>
      <c r="L119" s="141">
        <v>0</v>
      </c>
      <c r="M119" s="140">
        <f t="shared" si="23"/>
        <v>0</v>
      </c>
      <c r="N119" s="142">
        <f t="shared" si="24"/>
        <v>0</v>
      </c>
      <c r="O119" s="138">
        <f t="shared" si="25"/>
        <v>0</v>
      </c>
      <c r="P119" s="139">
        <f t="shared" si="26"/>
        <v>0</v>
      </c>
      <c r="Q119" s="173"/>
    </row>
    <row r="120" spans="1:17" x14ac:dyDescent="0.25">
      <c r="A120" s="133">
        <f>IF(C120=0,"",1+MAX(A$9:A119))</f>
        <v>76</v>
      </c>
      <c r="B120" s="147" t="s">
        <v>92</v>
      </c>
      <c r="C120" s="148">
        <v>321.60000000000002</v>
      </c>
      <c r="D120" s="149">
        <v>0.05</v>
      </c>
      <c r="E120" s="150">
        <f t="shared" si="21"/>
        <v>337.68000000000006</v>
      </c>
      <c r="F120" s="136" t="s">
        <v>239</v>
      </c>
      <c r="G120" s="138">
        <v>0</v>
      </c>
      <c r="H120" s="139">
        <f t="shared" si="22"/>
        <v>0</v>
      </c>
      <c r="I120" s="140">
        <v>1</v>
      </c>
      <c r="J120" s="139" t="s">
        <v>241</v>
      </c>
      <c r="K120" s="139">
        <v>65</v>
      </c>
      <c r="L120" s="141">
        <v>0</v>
      </c>
      <c r="M120" s="140">
        <f t="shared" si="23"/>
        <v>0</v>
      </c>
      <c r="N120" s="142">
        <f t="shared" si="24"/>
        <v>0</v>
      </c>
      <c r="O120" s="138">
        <f t="shared" si="25"/>
        <v>0</v>
      </c>
      <c r="P120" s="139">
        <f t="shared" si="26"/>
        <v>0</v>
      </c>
      <c r="Q120" s="173"/>
    </row>
    <row r="121" spans="1:17" x14ac:dyDescent="0.25">
      <c r="A121" s="133" t="str">
        <f>IF(C121=0,"",1+MAX(A$9:A120))</f>
        <v/>
      </c>
      <c r="B121" s="147"/>
      <c r="C121" s="148"/>
      <c r="D121" s="149"/>
      <c r="E121" s="150"/>
      <c r="F121" s="136"/>
      <c r="G121" s="138"/>
      <c r="H121" s="139"/>
      <c r="I121" s="140"/>
      <c r="J121" s="139"/>
      <c r="K121" s="139"/>
      <c r="L121" s="141"/>
      <c r="M121" s="140"/>
      <c r="N121" s="142"/>
      <c r="O121" s="138"/>
      <c r="P121" s="139"/>
      <c r="Q121" s="173"/>
    </row>
    <row r="122" spans="1:17" ht="16.5" thickBot="1" x14ac:dyDescent="0.3">
      <c r="A122" s="158"/>
      <c r="B122" s="176"/>
      <c r="C122" s="177"/>
      <c r="D122" s="161"/>
      <c r="E122" s="162"/>
      <c r="F122" s="178"/>
      <c r="G122" s="164"/>
      <c r="H122" s="165"/>
      <c r="I122" s="166"/>
      <c r="J122" s="165"/>
      <c r="K122" s="165"/>
      <c r="L122" s="167"/>
      <c r="M122" s="166"/>
      <c r="N122" s="168"/>
      <c r="O122" s="164"/>
      <c r="P122" s="165"/>
      <c r="Q122" s="179"/>
    </row>
    <row r="123" spans="1:17" x14ac:dyDescent="0.25">
      <c r="A123" s="57"/>
      <c r="B123" s="58"/>
      <c r="C123" s="59"/>
      <c r="D123" s="60"/>
      <c r="E123" s="60"/>
      <c r="F123" s="61"/>
      <c r="G123" s="61"/>
      <c r="H123" s="61"/>
      <c r="I123" s="61"/>
      <c r="J123" s="60"/>
      <c r="K123" s="60"/>
      <c r="L123" s="62"/>
      <c r="M123" s="60"/>
      <c r="N123" s="60"/>
      <c r="O123" s="60"/>
      <c r="P123" s="60"/>
      <c r="Q123" s="102"/>
    </row>
    <row r="124" spans="1:17" x14ac:dyDescent="0.25">
      <c r="A124" s="35" t="s">
        <v>251</v>
      </c>
      <c r="B124" s="86"/>
      <c r="C124" s="87"/>
      <c r="D124" s="88"/>
      <c r="E124" s="88"/>
      <c r="F124" s="89"/>
      <c r="G124" s="89"/>
      <c r="H124" s="89"/>
      <c r="I124" s="90"/>
      <c r="J124" s="88"/>
      <c r="K124" s="90" t="s">
        <v>6</v>
      </c>
      <c r="L124" s="90"/>
      <c r="M124" s="88"/>
      <c r="N124" s="88"/>
      <c r="O124" s="90"/>
      <c r="P124" s="90"/>
      <c r="Q124" s="91"/>
    </row>
    <row r="125" spans="1:17" x14ac:dyDescent="0.25">
      <c r="A125" s="35" t="s">
        <v>252</v>
      </c>
      <c r="B125" s="86"/>
      <c r="C125" s="92"/>
      <c r="D125" s="88"/>
      <c r="E125" s="88"/>
      <c r="F125" s="89"/>
      <c r="G125" s="89"/>
      <c r="H125" s="89"/>
      <c r="I125" s="93"/>
      <c r="J125" s="88"/>
      <c r="K125" s="94" t="s">
        <v>7</v>
      </c>
      <c r="L125" s="95"/>
      <c r="M125" s="88"/>
      <c r="N125" s="88"/>
      <c r="O125" s="94"/>
      <c r="P125" s="95"/>
      <c r="Q125" s="91"/>
    </row>
    <row r="126" spans="1:17" x14ac:dyDescent="0.25">
      <c r="A126" s="36"/>
      <c r="B126" s="86"/>
      <c r="C126" s="87"/>
      <c r="D126" s="88"/>
      <c r="E126" s="88"/>
      <c r="F126" s="89"/>
      <c r="G126" s="89"/>
      <c r="H126" s="89"/>
      <c r="I126" s="93"/>
      <c r="J126" s="88"/>
      <c r="K126" s="94" t="s">
        <v>8</v>
      </c>
      <c r="L126" s="94"/>
      <c r="M126" s="88"/>
      <c r="N126" s="88"/>
      <c r="O126" s="94"/>
      <c r="P126" s="94"/>
      <c r="Q126" s="91"/>
    </row>
    <row r="127" spans="1:17" x14ac:dyDescent="0.25">
      <c r="A127" s="37" t="s">
        <v>253</v>
      </c>
      <c r="B127" s="96"/>
      <c r="C127" s="95"/>
      <c r="D127" s="88"/>
      <c r="E127" s="88"/>
      <c r="F127" s="89"/>
      <c r="G127" s="89"/>
      <c r="H127" s="89"/>
      <c r="I127" s="88"/>
      <c r="J127" s="88"/>
      <c r="K127" s="94" t="s">
        <v>9</v>
      </c>
      <c r="L127" s="94"/>
      <c r="M127" s="88"/>
      <c r="N127" s="88"/>
      <c r="O127" s="94"/>
      <c r="P127" s="94"/>
      <c r="Q127" s="91"/>
    </row>
    <row r="128" spans="1:17" ht="33" customHeight="1" thickBot="1" x14ac:dyDescent="0.3">
      <c r="A128" s="38"/>
      <c r="B128" s="39"/>
      <c r="C128" s="40"/>
      <c r="D128" s="41"/>
      <c r="E128" s="41"/>
      <c r="F128" s="42"/>
      <c r="G128" s="42"/>
      <c r="H128" s="42"/>
      <c r="I128" s="42"/>
      <c r="J128" s="43"/>
      <c r="K128" s="44" t="s">
        <v>0</v>
      </c>
      <c r="L128" s="45">
        <f ca="1">TODAY()</f>
        <v>46154</v>
      </c>
      <c r="M128" s="41"/>
      <c r="N128" s="43"/>
      <c r="O128" s="44"/>
      <c r="P128" s="45"/>
      <c r="Q128" s="97"/>
    </row>
    <row r="129" spans="1:17" ht="48" thickBot="1" x14ac:dyDescent="0.3">
      <c r="A129" s="53" t="s">
        <v>10</v>
      </c>
      <c r="B129" s="54" t="s">
        <v>1</v>
      </c>
      <c r="C129" s="55" t="s">
        <v>11</v>
      </c>
      <c r="D129" s="55" t="s">
        <v>12</v>
      </c>
      <c r="E129" s="54" t="s">
        <v>13</v>
      </c>
      <c r="F129" s="55" t="s">
        <v>14</v>
      </c>
      <c r="G129" s="55" t="s">
        <v>24</v>
      </c>
      <c r="H129" s="54" t="s">
        <v>2</v>
      </c>
      <c r="I129" s="54" t="s">
        <v>41</v>
      </c>
      <c r="J129" s="54" t="s">
        <v>40</v>
      </c>
      <c r="K129" s="54" t="s">
        <v>34</v>
      </c>
      <c r="L129" s="56" t="s">
        <v>35</v>
      </c>
      <c r="M129" s="54" t="s">
        <v>36</v>
      </c>
      <c r="N129" s="54" t="s">
        <v>3</v>
      </c>
      <c r="O129" s="55" t="s">
        <v>15</v>
      </c>
      <c r="P129" s="55" t="s">
        <v>4</v>
      </c>
      <c r="Q129" s="103" t="s">
        <v>16</v>
      </c>
    </row>
    <row r="130" spans="1:17" x14ac:dyDescent="0.25">
      <c r="A130" s="144" t="str">
        <f>IF(C130=0,"",1+MAX(A$9:A121))</f>
        <v/>
      </c>
      <c r="B130" s="145" t="s">
        <v>94</v>
      </c>
      <c r="C130" s="180"/>
      <c r="D130" s="181"/>
      <c r="E130" s="182"/>
      <c r="F130" s="126"/>
      <c r="G130" s="128"/>
      <c r="H130" s="129"/>
      <c r="I130" s="130"/>
      <c r="J130" s="129"/>
      <c r="K130" s="129"/>
      <c r="L130" s="131"/>
      <c r="M130" s="130"/>
      <c r="N130" s="132"/>
      <c r="O130" s="128"/>
      <c r="P130" s="129"/>
      <c r="Q130" s="172"/>
    </row>
    <row r="131" spans="1:17" ht="31.5" x14ac:dyDescent="0.25">
      <c r="A131" s="133">
        <f>IF(C131=0,"",1+MAX(A$9:A130))</f>
        <v>77</v>
      </c>
      <c r="B131" s="147" t="s">
        <v>95</v>
      </c>
      <c r="C131" s="148">
        <v>12</v>
      </c>
      <c r="D131" s="149">
        <v>0</v>
      </c>
      <c r="E131" s="150">
        <f t="shared" si="21"/>
        <v>12</v>
      </c>
      <c r="F131" s="136" t="s">
        <v>43</v>
      </c>
      <c r="G131" s="138">
        <v>0</v>
      </c>
      <c r="H131" s="139">
        <f t="shared" si="22"/>
        <v>0</v>
      </c>
      <c r="I131" s="140">
        <v>1</v>
      </c>
      <c r="J131" s="139" t="s">
        <v>241</v>
      </c>
      <c r="K131" s="139">
        <v>65</v>
      </c>
      <c r="L131" s="141">
        <v>0</v>
      </c>
      <c r="M131" s="140">
        <f t="shared" si="23"/>
        <v>0</v>
      </c>
      <c r="N131" s="142">
        <f t="shared" si="24"/>
        <v>0</v>
      </c>
      <c r="O131" s="138">
        <f t="shared" si="25"/>
        <v>0</v>
      </c>
      <c r="P131" s="139">
        <f t="shared" si="26"/>
        <v>0</v>
      </c>
      <c r="Q131" s="173"/>
    </row>
    <row r="132" spans="1:17" ht="31.5" x14ac:dyDescent="0.25">
      <c r="A132" s="133">
        <f>IF(C132=0,"",1+MAX(A$9:A131))</f>
        <v>78</v>
      </c>
      <c r="B132" s="147" t="s">
        <v>96</v>
      </c>
      <c r="C132" s="148">
        <v>12</v>
      </c>
      <c r="D132" s="149">
        <v>0</v>
      </c>
      <c r="E132" s="150">
        <f t="shared" si="21"/>
        <v>12</v>
      </c>
      <c r="F132" s="136" t="s">
        <v>43</v>
      </c>
      <c r="G132" s="138">
        <v>0</v>
      </c>
      <c r="H132" s="139">
        <f t="shared" si="22"/>
        <v>0</v>
      </c>
      <c r="I132" s="140">
        <v>1</v>
      </c>
      <c r="J132" s="139" t="s">
        <v>241</v>
      </c>
      <c r="K132" s="139">
        <v>65</v>
      </c>
      <c r="L132" s="141">
        <v>0</v>
      </c>
      <c r="M132" s="140">
        <f t="shared" si="23"/>
        <v>0</v>
      </c>
      <c r="N132" s="142">
        <f t="shared" si="24"/>
        <v>0</v>
      </c>
      <c r="O132" s="138">
        <f t="shared" si="25"/>
        <v>0</v>
      </c>
      <c r="P132" s="139">
        <f t="shared" si="26"/>
        <v>0</v>
      </c>
      <c r="Q132" s="173"/>
    </row>
    <row r="133" spans="1:17" x14ac:dyDescent="0.25">
      <c r="A133" s="133">
        <f>IF(C133=0,"",1+MAX(A$9:A132))</f>
        <v>79</v>
      </c>
      <c r="B133" s="147" t="s">
        <v>97</v>
      </c>
      <c r="C133" s="148">
        <v>12</v>
      </c>
      <c r="D133" s="149">
        <v>0</v>
      </c>
      <c r="E133" s="150">
        <f t="shared" si="21"/>
        <v>12</v>
      </c>
      <c r="F133" s="136" t="s">
        <v>43</v>
      </c>
      <c r="G133" s="138">
        <v>0</v>
      </c>
      <c r="H133" s="139">
        <f t="shared" si="22"/>
        <v>0</v>
      </c>
      <c r="I133" s="140">
        <v>1</v>
      </c>
      <c r="J133" s="139" t="s">
        <v>241</v>
      </c>
      <c r="K133" s="139">
        <v>65</v>
      </c>
      <c r="L133" s="141">
        <v>0</v>
      </c>
      <c r="M133" s="140">
        <f t="shared" si="23"/>
        <v>0</v>
      </c>
      <c r="N133" s="142">
        <f t="shared" si="24"/>
        <v>0</v>
      </c>
      <c r="O133" s="138">
        <f t="shared" si="25"/>
        <v>0</v>
      </c>
      <c r="P133" s="139">
        <f t="shared" si="26"/>
        <v>0</v>
      </c>
      <c r="Q133" s="173"/>
    </row>
    <row r="134" spans="1:17" x14ac:dyDescent="0.25">
      <c r="A134" s="133">
        <f>IF(C134=0,"",1+MAX(A$9:A133))</f>
        <v>80</v>
      </c>
      <c r="B134" s="147" t="s">
        <v>98</v>
      </c>
      <c r="C134" s="148">
        <v>600</v>
      </c>
      <c r="D134" s="149">
        <v>0.05</v>
      </c>
      <c r="E134" s="150">
        <f t="shared" si="21"/>
        <v>630</v>
      </c>
      <c r="F134" s="136" t="s">
        <v>38</v>
      </c>
      <c r="G134" s="138">
        <v>0</v>
      </c>
      <c r="H134" s="139">
        <f t="shared" si="22"/>
        <v>0</v>
      </c>
      <c r="I134" s="140">
        <v>1</v>
      </c>
      <c r="J134" s="139" t="s">
        <v>241</v>
      </c>
      <c r="K134" s="139">
        <v>65</v>
      </c>
      <c r="L134" s="141">
        <v>0</v>
      </c>
      <c r="M134" s="140">
        <f t="shared" si="23"/>
        <v>0</v>
      </c>
      <c r="N134" s="142">
        <f t="shared" si="24"/>
        <v>0</v>
      </c>
      <c r="O134" s="138">
        <f t="shared" si="25"/>
        <v>0</v>
      </c>
      <c r="P134" s="139">
        <f t="shared" si="26"/>
        <v>0</v>
      </c>
      <c r="Q134" s="173"/>
    </row>
    <row r="135" spans="1:17" x14ac:dyDescent="0.25">
      <c r="A135" s="133">
        <f>IF(C135=0,"",1+MAX(A$9:A134))</f>
        <v>81</v>
      </c>
      <c r="B135" s="147" t="s">
        <v>99</v>
      </c>
      <c r="C135" s="148">
        <v>12</v>
      </c>
      <c r="D135" s="149">
        <v>0</v>
      </c>
      <c r="E135" s="150">
        <f t="shared" si="21"/>
        <v>12</v>
      </c>
      <c r="F135" s="136" t="s">
        <v>43</v>
      </c>
      <c r="G135" s="138">
        <v>0</v>
      </c>
      <c r="H135" s="139">
        <f t="shared" si="22"/>
        <v>0</v>
      </c>
      <c r="I135" s="140">
        <v>1</v>
      </c>
      <c r="J135" s="139" t="s">
        <v>241</v>
      </c>
      <c r="K135" s="139">
        <v>65</v>
      </c>
      <c r="L135" s="141">
        <v>0</v>
      </c>
      <c r="M135" s="140">
        <f t="shared" si="23"/>
        <v>0</v>
      </c>
      <c r="N135" s="142">
        <f t="shared" si="24"/>
        <v>0</v>
      </c>
      <c r="O135" s="138">
        <f t="shared" si="25"/>
        <v>0</v>
      </c>
      <c r="P135" s="139">
        <f t="shared" si="26"/>
        <v>0</v>
      </c>
      <c r="Q135" s="173"/>
    </row>
    <row r="136" spans="1:17" x14ac:dyDescent="0.25">
      <c r="A136" s="133" t="str">
        <f>IF(C136=0,"",1+MAX(A$9:A135))</f>
        <v/>
      </c>
      <c r="B136" s="154" t="s">
        <v>100</v>
      </c>
      <c r="C136" s="148"/>
      <c r="D136" s="149"/>
      <c r="E136" s="150"/>
      <c r="F136" s="136"/>
      <c r="G136" s="138"/>
      <c r="H136" s="139"/>
      <c r="I136" s="140"/>
      <c r="J136" s="139"/>
      <c r="K136" s="139"/>
      <c r="L136" s="141"/>
      <c r="M136" s="140"/>
      <c r="N136" s="142"/>
      <c r="O136" s="138"/>
      <c r="P136" s="139"/>
      <c r="Q136" s="173"/>
    </row>
    <row r="137" spans="1:17" x14ac:dyDescent="0.25">
      <c r="A137" s="133" t="str">
        <f>IF(C137=0,"",1+MAX(A$9:A136))</f>
        <v/>
      </c>
      <c r="B137" s="147"/>
      <c r="C137" s="148"/>
      <c r="D137" s="149"/>
      <c r="E137" s="150"/>
      <c r="F137" s="136"/>
      <c r="G137" s="138"/>
      <c r="H137" s="139"/>
      <c r="I137" s="140"/>
      <c r="J137" s="139"/>
      <c r="K137" s="139"/>
      <c r="L137" s="141"/>
      <c r="M137" s="140"/>
      <c r="N137" s="142"/>
      <c r="O137" s="138"/>
      <c r="P137" s="139"/>
      <c r="Q137" s="173"/>
    </row>
    <row r="138" spans="1:17" x14ac:dyDescent="0.25">
      <c r="A138" s="133" t="str">
        <f>IF(C138=0,"",1+MAX(A$9:A137))</f>
        <v/>
      </c>
      <c r="B138" s="183" t="s">
        <v>101</v>
      </c>
      <c r="C138" s="137"/>
      <c r="D138" s="149"/>
      <c r="E138" s="150"/>
      <c r="F138" s="136"/>
      <c r="G138" s="138"/>
      <c r="H138" s="139"/>
      <c r="I138" s="140"/>
      <c r="J138" s="139"/>
      <c r="K138" s="139"/>
      <c r="L138" s="141"/>
      <c r="M138" s="140"/>
      <c r="N138" s="142"/>
      <c r="O138" s="138"/>
      <c r="P138" s="139"/>
      <c r="Q138" s="173"/>
    </row>
    <row r="139" spans="1:17" ht="31.5" x14ac:dyDescent="0.25">
      <c r="A139" s="133">
        <f>IF(C139=0,"",1+MAX(A$9:A138))</f>
        <v>82</v>
      </c>
      <c r="B139" s="184" t="s">
        <v>102</v>
      </c>
      <c r="C139" s="185">
        <v>174.18</v>
      </c>
      <c r="D139" s="149">
        <v>0.05</v>
      </c>
      <c r="E139" s="150">
        <f t="shared" si="21"/>
        <v>182.88900000000001</v>
      </c>
      <c r="F139" s="136" t="s">
        <v>37</v>
      </c>
      <c r="G139" s="138">
        <v>0</v>
      </c>
      <c r="H139" s="139">
        <f t="shared" si="22"/>
        <v>0</v>
      </c>
      <c r="I139" s="140">
        <v>1</v>
      </c>
      <c r="J139" s="139" t="s">
        <v>241</v>
      </c>
      <c r="K139" s="139">
        <v>65</v>
      </c>
      <c r="L139" s="141">
        <v>0</v>
      </c>
      <c r="M139" s="140">
        <f t="shared" si="23"/>
        <v>0</v>
      </c>
      <c r="N139" s="142">
        <f t="shared" si="24"/>
        <v>0</v>
      </c>
      <c r="O139" s="138">
        <f t="shared" si="25"/>
        <v>0</v>
      </c>
      <c r="P139" s="139">
        <f t="shared" si="26"/>
        <v>0</v>
      </c>
      <c r="Q139" s="173"/>
    </row>
    <row r="140" spans="1:17" x14ac:dyDescent="0.25">
      <c r="A140" s="133">
        <f>IF(C140=0,"",1+MAX(A$9:A139))</f>
        <v>83</v>
      </c>
      <c r="B140" s="186" t="s">
        <v>103</v>
      </c>
      <c r="C140" s="185">
        <f>C139*1/27</f>
        <v>6.4511111111111115</v>
      </c>
      <c r="D140" s="149">
        <v>0.05</v>
      </c>
      <c r="E140" s="150">
        <f t="shared" si="21"/>
        <v>6.7736666666666672</v>
      </c>
      <c r="F140" s="136" t="s">
        <v>238</v>
      </c>
      <c r="G140" s="138">
        <v>0</v>
      </c>
      <c r="H140" s="139">
        <f t="shared" si="22"/>
        <v>0</v>
      </c>
      <c r="I140" s="140">
        <v>1</v>
      </c>
      <c r="J140" s="139" t="s">
        <v>241</v>
      </c>
      <c r="K140" s="139">
        <v>65</v>
      </c>
      <c r="L140" s="141">
        <v>0</v>
      </c>
      <c r="M140" s="140">
        <f t="shared" si="23"/>
        <v>0</v>
      </c>
      <c r="N140" s="142">
        <f t="shared" si="24"/>
        <v>0</v>
      </c>
      <c r="O140" s="138">
        <f t="shared" si="25"/>
        <v>0</v>
      </c>
      <c r="P140" s="139">
        <f t="shared" si="26"/>
        <v>0</v>
      </c>
      <c r="Q140" s="173"/>
    </row>
    <row r="141" spans="1:17" x14ac:dyDescent="0.25">
      <c r="A141" s="133">
        <f>IF(C141=0,"",1+MAX(A$9:A140))</f>
        <v>84</v>
      </c>
      <c r="B141" s="184" t="s">
        <v>104</v>
      </c>
      <c r="C141" s="185">
        <v>362.29</v>
      </c>
      <c r="D141" s="149">
        <v>0.05</v>
      </c>
      <c r="E141" s="150">
        <f t="shared" si="21"/>
        <v>380.40450000000004</v>
      </c>
      <c r="F141" s="136" t="s">
        <v>239</v>
      </c>
      <c r="G141" s="138">
        <v>0</v>
      </c>
      <c r="H141" s="139">
        <f t="shared" si="22"/>
        <v>0</v>
      </c>
      <c r="I141" s="140">
        <v>1</v>
      </c>
      <c r="J141" s="139" t="s">
        <v>241</v>
      </c>
      <c r="K141" s="139">
        <v>65</v>
      </c>
      <c r="L141" s="141">
        <v>0</v>
      </c>
      <c r="M141" s="140">
        <f t="shared" si="23"/>
        <v>0</v>
      </c>
      <c r="N141" s="142">
        <f t="shared" si="24"/>
        <v>0</v>
      </c>
      <c r="O141" s="138">
        <f t="shared" si="25"/>
        <v>0</v>
      </c>
      <c r="P141" s="139">
        <f t="shared" si="26"/>
        <v>0</v>
      </c>
      <c r="Q141" s="173"/>
    </row>
    <row r="142" spans="1:17" ht="31.5" x14ac:dyDescent="0.25">
      <c r="A142" s="133">
        <f>IF(C142=0,"",1+MAX(A$9:A141))</f>
        <v>85</v>
      </c>
      <c r="B142" s="184" t="s">
        <v>105</v>
      </c>
      <c r="C142" s="185">
        <v>90.02</v>
      </c>
      <c r="D142" s="149">
        <v>0.05</v>
      </c>
      <c r="E142" s="150">
        <f t="shared" si="21"/>
        <v>94.521000000000001</v>
      </c>
      <c r="F142" s="136" t="s">
        <v>37</v>
      </c>
      <c r="G142" s="138">
        <v>0</v>
      </c>
      <c r="H142" s="139">
        <f t="shared" si="22"/>
        <v>0</v>
      </c>
      <c r="I142" s="140">
        <v>1</v>
      </c>
      <c r="J142" s="139" t="s">
        <v>241</v>
      </c>
      <c r="K142" s="139">
        <v>65</v>
      </c>
      <c r="L142" s="141">
        <v>0</v>
      </c>
      <c r="M142" s="140">
        <f t="shared" si="23"/>
        <v>0</v>
      </c>
      <c r="N142" s="142">
        <f t="shared" si="24"/>
        <v>0</v>
      </c>
      <c r="O142" s="138">
        <f t="shared" si="25"/>
        <v>0</v>
      </c>
      <c r="P142" s="139">
        <f t="shared" si="26"/>
        <v>0</v>
      </c>
      <c r="Q142" s="173"/>
    </row>
    <row r="143" spans="1:17" x14ac:dyDescent="0.25">
      <c r="A143" s="133">
        <f>IF(C143=0,"",1+MAX(A$9:A142))</f>
        <v>86</v>
      </c>
      <c r="B143" s="186" t="s">
        <v>103</v>
      </c>
      <c r="C143" s="185">
        <f>C142*1/27</f>
        <v>3.3340740740740737</v>
      </c>
      <c r="D143" s="149">
        <v>0.05</v>
      </c>
      <c r="E143" s="150">
        <f t="shared" si="21"/>
        <v>3.5007777777777775</v>
      </c>
      <c r="F143" s="136" t="s">
        <v>238</v>
      </c>
      <c r="G143" s="138">
        <v>0</v>
      </c>
      <c r="H143" s="139">
        <f t="shared" si="22"/>
        <v>0</v>
      </c>
      <c r="I143" s="140">
        <v>1</v>
      </c>
      <c r="J143" s="139" t="s">
        <v>241</v>
      </c>
      <c r="K143" s="139">
        <v>65</v>
      </c>
      <c r="L143" s="141">
        <v>0</v>
      </c>
      <c r="M143" s="140">
        <f t="shared" si="23"/>
        <v>0</v>
      </c>
      <c r="N143" s="142">
        <f t="shared" si="24"/>
        <v>0</v>
      </c>
      <c r="O143" s="138">
        <f t="shared" si="25"/>
        <v>0</v>
      </c>
      <c r="P143" s="139">
        <f t="shared" si="26"/>
        <v>0</v>
      </c>
      <c r="Q143" s="173"/>
    </row>
    <row r="144" spans="1:17" x14ac:dyDescent="0.25">
      <c r="A144" s="133">
        <f>IF(C144=0,"",1+MAX(A$9:A143))</f>
        <v>87</v>
      </c>
      <c r="B144" s="184" t="s">
        <v>104</v>
      </c>
      <c r="C144" s="185">
        <v>187.24</v>
      </c>
      <c r="D144" s="149">
        <v>0.05</v>
      </c>
      <c r="E144" s="150">
        <f t="shared" si="21"/>
        <v>196.602</v>
      </c>
      <c r="F144" s="136" t="s">
        <v>239</v>
      </c>
      <c r="G144" s="138">
        <v>0</v>
      </c>
      <c r="H144" s="139">
        <f t="shared" si="22"/>
        <v>0</v>
      </c>
      <c r="I144" s="140">
        <v>1</v>
      </c>
      <c r="J144" s="139" t="s">
        <v>241</v>
      </c>
      <c r="K144" s="139">
        <v>65</v>
      </c>
      <c r="L144" s="141">
        <v>0</v>
      </c>
      <c r="M144" s="140">
        <f t="shared" si="23"/>
        <v>0</v>
      </c>
      <c r="N144" s="142">
        <f t="shared" si="24"/>
        <v>0</v>
      </c>
      <c r="O144" s="138">
        <f t="shared" si="25"/>
        <v>0</v>
      </c>
      <c r="P144" s="139">
        <f t="shared" si="26"/>
        <v>0</v>
      </c>
      <c r="Q144" s="173"/>
    </row>
    <row r="145" spans="1:17" ht="31.5" x14ac:dyDescent="0.25">
      <c r="A145" s="133">
        <f>IF(C145=0,"",1+MAX(A$9:A144))</f>
        <v>88</v>
      </c>
      <c r="B145" s="184" t="s">
        <v>106</v>
      </c>
      <c r="C145" s="185">
        <v>143.69</v>
      </c>
      <c r="D145" s="149">
        <v>0.05</v>
      </c>
      <c r="E145" s="150">
        <f t="shared" si="21"/>
        <v>150.87450000000001</v>
      </c>
      <c r="F145" s="136" t="s">
        <v>37</v>
      </c>
      <c r="G145" s="138">
        <v>0</v>
      </c>
      <c r="H145" s="139">
        <f t="shared" si="22"/>
        <v>0</v>
      </c>
      <c r="I145" s="140">
        <v>1</v>
      </c>
      <c r="J145" s="139" t="s">
        <v>241</v>
      </c>
      <c r="K145" s="139">
        <v>65</v>
      </c>
      <c r="L145" s="141">
        <v>0</v>
      </c>
      <c r="M145" s="140">
        <f t="shared" si="23"/>
        <v>0</v>
      </c>
      <c r="N145" s="142">
        <f t="shared" si="24"/>
        <v>0</v>
      </c>
      <c r="O145" s="138">
        <f t="shared" si="25"/>
        <v>0</v>
      </c>
      <c r="P145" s="139">
        <f t="shared" si="26"/>
        <v>0</v>
      </c>
      <c r="Q145" s="173"/>
    </row>
    <row r="146" spans="1:17" x14ac:dyDescent="0.25">
      <c r="A146" s="133">
        <f>IF(C146=0,"",1+MAX(A$9:A145))</f>
        <v>89</v>
      </c>
      <c r="B146" s="186" t="s">
        <v>103</v>
      </c>
      <c r="C146" s="185">
        <f>C145*0.5/27</f>
        <v>2.6609259259259259</v>
      </c>
      <c r="D146" s="149">
        <v>0.05</v>
      </c>
      <c r="E146" s="150">
        <f t="shared" si="21"/>
        <v>2.7939722222222225</v>
      </c>
      <c r="F146" s="136" t="s">
        <v>238</v>
      </c>
      <c r="G146" s="138">
        <v>0</v>
      </c>
      <c r="H146" s="139">
        <f t="shared" si="22"/>
        <v>0</v>
      </c>
      <c r="I146" s="140">
        <v>1</v>
      </c>
      <c r="J146" s="139" t="s">
        <v>241</v>
      </c>
      <c r="K146" s="139">
        <v>65</v>
      </c>
      <c r="L146" s="141">
        <v>0</v>
      </c>
      <c r="M146" s="140">
        <f t="shared" si="23"/>
        <v>0</v>
      </c>
      <c r="N146" s="142">
        <f t="shared" si="24"/>
        <v>0</v>
      </c>
      <c r="O146" s="138">
        <f t="shared" si="25"/>
        <v>0</v>
      </c>
      <c r="P146" s="139">
        <f t="shared" si="26"/>
        <v>0</v>
      </c>
      <c r="Q146" s="173"/>
    </row>
    <row r="147" spans="1:17" x14ac:dyDescent="0.25">
      <c r="A147" s="133">
        <f>IF(C147=0,"",1+MAX(A$9:A146))</f>
        <v>90</v>
      </c>
      <c r="B147" s="184" t="s">
        <v>104</v>
      </c>
      <c r="C147" s="185">
        <v>298.87</v>
      </c>
      <c r="D147" s="149">
        <v>0.05</v>
      </c>
      <c r="E147" s="150">
        <f t="shared" si="21"/>
        <v>313.81350000000003</v>
      </c>
      <c r="F147" s="136" t="s">
        <v>239</v>
      </c>
      <c r="G147" s="138">
        <v>0</v>
      </c>
      <c r="H147" s="139">
        <f t="shared" si="22"/>
        <v>0</v>
      </c>
      <c r="I147" s="140">
        <v>1</v>
      </c>
      <c r="J147" s="139" t="s">
        <v>241</v>
      </c>
      <c r="K147" s="139">
        <v>65</v>
      </c>
      <c r="L147" s="141">
        <v>0</v>
      </c>
      <c r="M147" s="140">
        <f t="shared" si="23"/>
        <v>0</v>
      </c>
      <c r="N147" s="142">
        <f t="shared" si="24"/>
        <v>0</v>
      </c>
      <c r="O147" s="138">
        <f t="shared" si="25"/>
        <v>0</v>
      </c>
      <c r="P147" s="139">
        <f t="shared" si="26"/>
        <v>0</v>
      </c>
      <c r="Q147" s="173"/>
    </row>
    <row r="148" spans="1:17" ht="31.5" x14ac:dyDescent="0.25">
      <c r="A148" s="133">
        <f>IF(C148=0,"",1+MAX(A$9:A147))</f>
        <v>91</v>
      </c>
      <c r="B148" s="184" t="s">
        <v>107</v>
      </c>
      <c r="C148" s="185">
        <v>22.03</v>
      </c>
      <c r="D148" s="149">
        <v>0.05</v>
      </c>
      <c r="E148" s="150">
        <f t="shared" si="21"/>
        <v>23.131500000000003</v>
      </c>
      <c r="F148" s="136" t="s">
        <v>238</v>
      </c>
      <c r="G148" s="138">
        <v>0</v>
      </c>
      <c r="H148" s="139">
        <f t="shared" si="22"/>
        <v>0</v>
      </c>
      <c r="I148" s="140">
        <v>1</v>
      </c>
      <c r="J148" s="139" t="s">
        <v>241</v>
      </c>
      <c r="K148" s="139">
        <v>65</v>
      </c>
      <c r="L148" s="141">
        <v>0</v>
      </c>
      <c r="M148" s="140">
        <f t="shared" si="23"/>
        <v>0</v>
      </c>
      <c r="N148" s="142">
        <f t="shared" si="24"/>
        <v>0</v>
      </c>
      <c r="O148" s="138">
        <f t="shared" si="25"/>
        <v>0</v>
      </c>
      <c r="P148" s="139">
        <f t="shared" si="26"/>
        <v>0</v>
      </c>
      <c r="Q148" s="173"/>
    </row>
    <row r="149" spans="1:17" x14ac:dyDescent="0.25">
      <c r="A149" s="133">
        <f>IF(C149=0,"",1+MAX(A$9:A148))</f>
        <v>92</v>
      </c>
      <c r="B149" s="184" t="s">
        <v>108</v>
      </c>
      <c r="C149" s="185">
        <v>992.53</v>
      </c>
      <c r="D149" s="149">
        <v>0.05</v>
      </c>
      <c r="E149" s="150">
        <f t="shared" si="21"/>
        <v>1042.1565000000001</v>
      </c>
      <c r="F149" s="136" t="s">
        <v>239</v>
      </c>
      <c r="G149" s="138">
        <v>0</v>
      </c>
      <c r="H149" s="139">
        <f t="shared" si="22"/>
        <v>0</v>
      </c>
      <c r="I149" s="140">
        <v>1</v>
      </c>
      <c r="J149" s="139" t="s">
        <v>241</v>
      </c>
      <c r="K149" s="139">
        <v>65</v>
      </c>
      <c r="L149" s="141">
        <v>0</v>
      </c>
      <c r="M149" s="140">
        <f t="shared" si="23"/>
        <v>0</v>
      </c>
      <c r="N149" s="142">
        <f t="shared" si="24"/>
        <v>0</v>
      </c>
      <c r="O149" s="138">
        <f t="shared" si="25"/>
        <v>0</v>
      </c>
      <c r="P149" s="139">
        <f t="shared" si="26"/>
        <v>0</v>
      </c>
      <c r="Q149" s="173"/>
    </row>
    <row r="150" spans="1:17" x14ac:dyDescent="0.25">
      <c r="A150" s="133">
        <f>IF(C150=0,"",1+MAX(A$9:A149))</f>
        <v>93</v>
      </c>
      <c r="B150" s="184" t="s">
        <v>109</v>
      </c>
      <c r="C150" s="185">
        <v>954.72</v>
      </c>
      <c r="D150" s="149">
        <v>0.05</v>
      </c>
      <c r="E150" s="150">
        <f t="shared" si="21"/>
        <v>1002.456</v>
      </c>
      <c r="F150" s="136" t="s">
        <v>239</v>
      </c>
      <c r="G150" s="138">
        <v>0</v>
      </c>
      <c r="H150" s="139">
        <f t="shared" si="22"/>
        <v>0</v>
      </c>
      <c r="I150" s="140">
        <v>1</v>
      </c>
      <c r="J150" s="139" t="s">
        <v>241</v>
      </c>
      <c r="K150" s="139">
        <v>65</v>
      </c>
      <c r="L150" s="141">
        <v>0</v>
      </c>
      <c r="M150" s="140">
        <f t="shared" si="23"/>
        <v>0</v>
      </c>
      <c r="N150" s="142">
        <f t="shared" si="24"/>
        <v>0</v>
      </c>
      <c r="O150" s="138">
        <f t="shared" si="25"/>
        <v>0</v>
      </c>
      <c r="P150" s="139">
        <f t="shared" si="26"/>
        <v>0</v>
      </c>
      <c r="Q150" s="173"/>
    </row>
    <row r="151" spans="1:17" x14ac:dyDescent="0.25">
      <c r="A151" s="133">
        <f>IF(C151=0,"",1+MAX(A$9:A150))</f>
        <v>94</v>
      </c>
      <c r="B151" s="184" t="s">
        <v>110</v>
      </c>
      <c r="C151" s="185">
        <v>901.34</v>
      </c>
      <c r="D151" s="149">
        <v>0.05</v>
      </c>
      <c r="E151" s="150">
        <f t="shared" si="21"/>
        <v>946.40700000000004</v>
      </c>
      <c r="F151" s="136" t="s">
        <v>37</v>
      </c>
      <c r="G151" s="138">
        <v>0</v>
      </c>
      <c r="H151" s="139">
        <f t="shared" si="22"/>
        <v>0</v>
      </c>
      <c r="I151" s="140">
        <v>1</v>
      </c>
      <c r="J151" s="139" t="s">
        <v>241</v>
      </c>
      <c r="K151" s="139">
        <v>65</v>
      </c>
      <c r="L151" s="141">
        <v>0</v>
      </c>
      <c r="M151" s="140">
        <f t="shared" si="23"/>
        <v>0</v>
      </c>
      <c r="N151" s="142">
        <f t="shared" si="24"/>
        <v>0</v>
      </c>
      <c r="O151" s="138">
        <f t="shared" si="25"/>
        <v>0</v>
      </c>
      <c r="P151" s="139">
        <f t="shared" si="26"/>
        <v>0</v>
      </c>
      <c r="Q151" s="173"/>
    </row>
    <row r="152" spans="1:17" x14ac:dyDescent="0.25">
      <c r="A152" s="133">
        <f>IF(C152=0,"",1+MAX(A$9:A151))</f>
        <v>95</v>
      </c>
      <c r="B152" s="184" t="s">
        <v>111</v>
      </c>
      <c r="C152" s="185">
        <v>2</v>
      </c>
      <c r="D152" s="149">
        <v>0</v>
      </c>
      <c r="E152" s="150">
        <f t="shared" si="21"/>
        <v>2</v>
      </c>
      <c r="F152" s="136" t="s">
        <v>43</v>
      </c>
      <c r="G152" s="138">
        <v>0</v>
      </c>
      <c r="H152" s="139">
        <f t="shared" si="22"/>
        <v>0</v>
      </c>
      <c r="I152" s="140">
        <v>1</v>
      </c>
      <c r="J152" s="139" t="s">
        <v>241</v>
      </c>
      <c r="K152" s="139">
        <v>65</v>
      </c>
      <c r="L152" s="141">
        <v>0</v>
      </c>
      <c r="M152" s="140">
        <f t="shared" si="23"/>
        <v>0</v>
      </c>
      <c r="N152" s="142">
        <f t="shared" si="24"/>
        <v>0</v>
      </c>
      <c r="O152" s="138">
        <f t="shared" si="25"/>
        <v>0</v>
      </c>
      <c r="P152" s="139">
        <f t="shared" si="26"/>
        <v>0</v>
      </c>
      <c r="Q152" s="173"/>
    </row>
    <row r="153" spans="1:17" x14ac:dyDescent="0.25">
      <c r="A153" s="133">
        <f>IF(C153=0,"",1+MAX(A$9:A152))</f>
        <v>96</v>
      </c>
      <c r="B153" s="184" t="s">
        <v>112</v>
      </c>
      <c r="C153" s="185">
        <v>1</v>
      </c>
      <c r="D153" s="149">
        <v>0</v>
      </c>
      <c r="E153" s="150">
        <f t="shared" si="21"/>
        <v>1</v>
      </c>
      <c r="F153" s="136" t="s">
        <v>43</v>
      </c>
      <c r="G153" s="138">
        <v>0</v>
      </c>
      <c r="H153" s="139">
        <f t="shared" si="22"/>
        <v>0</v>
      </c>
      <c r="I153" s="140">
        <v>1</v>
      </c>
      <c r="J153" s="139" t="s">
        <v>241</v>
      </c>
      <c r="K153" s="139">
        <v>65</v>
      </c>
      <c r="L153" s="141">
        <v>0</v>
      </c>
      <c r="M153" s="140">
        <f t="shared" si="23"/>
        <v>0</v>
      </c>
      <c r="N153" s="142">
        <f t="shared" si="24"/>
        <v>0</v>
      </c>
      <c r="O153" s="138">
        <f t="shared" si="25"/>
        <v>0</v>
      </c>
      <c r="P153" s="139">
        <f t="shared" si="26"/>
        <v>0</v>
      </c>
      <c r="Q153" s="173"/>
    </row>
    <row r="154" spans="1:17" x14ac:dyDescent="0.25">
      <c r="A154" s="133">
        <f>IF(C154=0,"",1+MAX(A$9:A153))</f>
        <v>97</v>
      </c>
      <c r="B154" s="184" t="s">
        <v>113</v>
      </c>
      <c r="C154" s="185">
        <v>2</v>
      </c>
      <c r="D154" s="149">
        <v>0</v>
      </c>
      <c r="E154" s="150">
        <f t="shared" si="21"/>
        <v>2</v>
      </c>
      <c r="F154" s="136" t="s">
        <v>43</v>
      </c>
      <c r="G154" s="138">
        <v>0</v>
      </c>
      <c r="H154" s="139">
        <f t="shared" si="22"/>
        <v>0</v>
      </c>
      <c r="I154" s="140">
        <v>1</v>
      </c>
      <c r="J154" s="139" t="s">
        <v>241</v>
      </c>
      <c r="K154" s="139">
        <v>65</v>
      </c>
      <c r="L154" s="141">
        <v>0</v>
      </c>
      <c r="M154" s="140">
        <f t="shared" si="23"/>
        <v>0</v>
      </c>
      <c r="N154" s="142">
        <f t="shared" si="24"/>
        <v>0</v>
      </c>
      <c r="O154" s="138">
        <f t="shared" si="25"/>
        <v>0</v>
      </c>
      <c r="P154" s="139">
        <f t="shared" si="26"/>
        <v>0</v>
      </c>
      <c r="Q154" s="173"/>
    </row>
    <row r="155" spans="1:17" x14ac:dyDescent="0.25">
      <c r="A155" s="133">
        <f>IF(C155=0,"",1+MAX(A$9:A154))</f>
        <v>98</v>
      </c>
      <c r="B155" s="184" t="s">
        <v>114</v>
      </c>
      <c r="C155" s="185">
        <v>2</v>
      </c>
      <c r="D155" s="149">
        <v>0</v>
      </c>
      <c r="E155" s="150">
        <f t="shared" si="21"/>
        <v>2</v>
      </c>
      <c r="F155" s="136" t="s">
        <v>43</v>
      </c>
      <c r="G155" s="138">
        <v>0</v>
      </c>
      <c r="H155" s="139">
        <f t="shared" si="22"/>
        <v>0</v>
      </c>
      <c r="I155" s="140">
        <v>1</v>
      </c>
      <c r="J155" s="139" t="s">
        <v>241</v>
      </c>
      <c r="K155" s="139">
        <v>65</v>
      </c>
      <c r="L155" s="141">
        <v>0</v>
      </c>
      <c r="M155" s="140">
        <f t="shared" si="23"/>
        <v>0</v>
      </c>
      <c r="N155" s="142">
        <f t="shared" si="24"/>
        <v>0</v>
      </c>
      <c r="O155" s="138">
        <f t="shared" si="25"/>
        <v>0</v>
      </c>
      <c r="P155" s="139">
        <f t="shared" si="26"/>
        <v>0</v>
      </c>
      <c r="Q155" s="173"/>
    </row>
    <row r="156" spans="1:17" x14ac:dyDescent="0.25">
      <c r="A156" s="133">
        <f>IF(C156=0,"",1+MAX(A$9:A155))</f>
        <v>99</v>
      </c>
      <c r="B156" s="184" t="s">
        <v>115</v>
      </c>
      <c r="C156" s="185">
        <v>3</v>
      </c>
      <c r="D156" s="149">
        <v>0</v>
      </c>
      <c r="E156" s="150">
        <f t="shared" si="21"/>
        <v>3</v>
      </c>
      <c r="F156" s="136" t="s">
        <v>43</v>
      </c>
      <c r="G156" s="138">
        <v>0</v>
      </c>
      <c r="H156" s="139">
        <f t="shared" si="22"/>
        <v>0</v>
      </c>
      <c r="I156" s="140">
        <v>1</v>
      </c>
      <c r="J156" s="139" t="s">
        <v>241</v>
      </c>
      <c r="K156" s="139">
        <v>65</v>
      </c>
      <c r="L156" s="141">
        <v>0</v>
      </c>
      <c r="M156" s="140">
        <f t="shared" si="23"/>
        <v>0</v>
      </c>
      <c r="N156" s="142">
        <f t="shared" si="24"/>
        <v>0</v>
      </c>
      <c r="O156" s="138">
        <f t="shared" si="25"/>
        <v>0</v>
      </c>
      <c r="P156" s="139">
        <f t="shared" si="26"/>
        <v>0</v>
      </c>
      <c r="Q156" s="173"/>
    </row>
    <row r="157" spans="1:17" x14ac:dyDescent="0.25">
      <c r="A157" s="133">
        <f>IF(C157=0,"",1+MAX(A$9:A156))</f>
        <v>100</v>
      </c>
      <c r="B157" s="184" t="s">
        <v>116</v>
      </c>
      <c r="C157" s="185">
        <v>1</v>
      </c>
      <c r="D157" s="149">
        <v>0</v>
      </c>
      <c r="E157" s="150">
        <f t="shared" si="21"/>
        <v>1</v>
      </c>
      <c r="F157" s="136" t="s">
        <v>43</v>
      </c>
      <c r="G157" s="138">
        <v>0</v>
      </c>
      <c r="H157" s="139">
        <f t="shared" si="22"/>
        <v>0</v>
      </c>
      <c r="I157" s="140">
        <v>1</v>
      </c>
      <c r="J157" s="139" t="s">
        <v>241</v>
      </c>
      <c r="K157" s="139">
        <v>65</v>
      </c>
      <c r="L157" s="141">
        <v>0</v>
      </c>
      <c r="M157" s="140">
        <f t="shared" si="23"/>
        <v>0</v>
      </c>
      <c r="N157" s="142">
        <f t="shared" si="24"/>
        <v>0</v>
      </c>
      <c r="O157" s="138">
        <f t="shared" si="25"/>
        <v>0</v>
      </c>
      <c r="P157" s="139">
        <f t="shared" si="26"/>
        <v>0</v>
      </c>
      <c r="Q157" s="173"/>
    </row>
    <row r="158" spans="1:17" x14ac:dyDescent="0.25">
      <c r="A158" s="133">
        <f>IF(C158=0,"",1+MAX(A$9:A157))</f>
        <v>101</v>
      </c>
      <c r="B158" s="184" t="s">
        <v>117</v>
      </c>
      <c r="C158" s="185">
        <v>1</v>
      </c>
      <c r="D158" s="149">
        <v>0</v>
      </c>
      <c r="E158" s="150">
        <f t="shared" si="21"/>
        <v>1</v>
      </c>
      <c r="F158" s="136" t="s">
        <v>43</v>
      </c>
      <c r="G158" s="138">
        <v>0</v>
      </c>
      <c r="H158" s="139">
        <f t="shared" si="22"/>
        <v>0</v>
      </c>
      <c r="I158" s="140">
        <v>1</v>
      </c>
      <c r="J158" s="139" t="s">
        <v>241</v>
      </c>
      <c r="K158" s="139">
        <v>65</v>
      </c>
      <c r="L158" s="141">
        <v>0</v>
      </c>
      <c r="M158" s="140">
        <f t="shared" si="23"/>
        <v>0</v>
      </c>
      <c r="N158" s="142">
        <f t="shared" si="24"/>
        <v>0</v>
      </c>
      <c r="O158" s="138">
        <f t="shared" si="25"/>
        <v>0</v>
      </c>
      <c r="P158" s="139">
        <f t="shared" si="26"/>
        <v>0</v>
      </c>
      <c r="Q158" s="173"/>
    </row>
    <row r="159" spans="1:17" ht="31.5" x14ac:dyDescent="0.25">
      <c r="A159" s="133">
        <f>IF(C159=0,"",1+MAX(A$9:A158))</f>
        <v>102</v>
      </c>
      <c r="B159" s="184" t="s">
        <v>118</v>
      </c>
      <c r="C159" s="185">
        <v>1</v>
      </c>
      <c r="D159" s="149">
        <v>0</v>
      </c>
      <c r="E159" s="150">
        <f t="shared" si="21"/>
        <v>1</v>
      </c>
      <c r="F159" s="136" t="s">
        <v>43</v>
      </c>
      <c r="G159" s="138">
        <v>0</v>
      </c>
      <c r="H159" s="139">
        <f t="shared" si="22"/>
        <v>0</v>
      </c>
      <c r="I159" s="140">
        <v>1</v>
      </c>
      <c r="J159" s="139" t="s">
        <v>241</v>
      </c>
      <c r="K159" s="139">
        <v>65</v>
      </c>
      <c r="L159" s="141">
        <v>0</v>
      </c>
      <c r="M159" s="140">
        <f t="shared" si="23"/>
        <v>0</v>
      </c>
      <c r="N159" s="142">
        <f t="shared" si="24"/>
        <v>0</v>
      </c>
      <c r="O159" s="138">
        <f t="shared" si="25"/>
        <v>0</v>
      </c>
      <c r="P159" s="139">
        <f t="shared" si="26"/>
        <v>0</v>
      </c>
      <c r="Q159" s="173"/>
    </row>
    <row r="160" spans="1:17" x14ac:dyDescent="0.25">
      <c r="A160" s="133">
        <f>IF(C160=0,"",1+MAX(A$9:A159))</f>
        <v>103</v>
      </c>
      <c r="B160" s="184" t="s">
        <v>119</v>
      </c>
      <c r="C160" s="137">
        <v>2</v>
      </c>
      <c r="D160" s="149">
        <v>0</v>
      </c>
      <c r="E160" s="150">
        <f t="shared" si="21"/>
        <v>2</v>
      </c>
      <c r="F160" s="136" t="s">
        <v>43</v>
      </c>
      <c r="G160" s="138">
        <v>0</v>
      </c>
      <c r="H160" s="139">
        <f t="shared" si="22"/>
        <v>0</v>
      </c>
      <c r="I160" s="140">
        <v>1</v>
      </c>
      <c r="J160" s="139" t="s">
        <v>241</v>
      </c>
      <c r="K160" s="139">
        <v>65</v>
      </c>
      <c r="L160" s="141">
        <v>0</v>
      </c>
      <c r="M160" s="140">
        <f t="shared" si="23"/>
        <v>0</v>
      </c>
      <c r="N160" s="142">
        <f t="shared" si="24"/>
        <v>0</v>
      </c>
      <c r="O160" s="138">
        <f t="shared" si="25"/>
        <v>0</v>
      </c>
      <c r="P160" s="139">
        <f t="shared" si="26"/>
        <v>0</v>
      </c>
      <c r="Q160" s="173"/>
    </row>
    <row r="161" spans="1:17" ht="47.25" x14ac:dyDescent="0.25">
      <c r="A161" s="133">
        <f>IF(C161=0,"",1+MAX(A$9:A160))</f>
        <v>104</v>
      </c>
      <c r="B161" s="184" t="s">
        <v>120</v>
      </c>
      <c r="C161" s="137">
        <v>1</v>
      </c>
      <c r="D161" s="149">
        <v>0</v>
      </c>
      <c r="E161" s="150">
        <f t="shared" si="21"/>
        <v>1</v>
      </c>
      <c r="F161" s="136" t="s">
        <v>43</v>
      </c>
      <c r="G161" s="138">
        <v>0</v>
      </c>
      <c r="H161" s="139">
        <f t="shared" si="22"/>
        <v>0</v>
      </c>
      <c r="I161" s="140">
        <v>1</v>
      </c>
      <c r="J161" s="139" t="s">
        <v>241</v>
      </c>
      <c r="K161" s="139">
        <v>65</v>
      </c>
      <c r="L161" s="141">
        <v>0</v>
      </c>
      <c r="M161" s="140">
        <f t="shared" si="23"/>
        <v>0</v>
      </c>
      <c r="N161" s="142">
        <f t="shared" si="24"/>
        <v>0</v>
      </c>
      <c r="O161" s="138">
        <f t="shared" si="25"/>
        <v>0</v>
      </c>
      <c r="P161" s="139">
        <f t="shared" si="26"/>
        <v>0</v>
      </c>
      <c r="Q161" s="173"/>
    </row>
    <row r="162" spans="1:17" x14ac:dyDescent="0.25">
      <c r="A162" s="133">
        <f>IF(C162=0,"",1+MAX(A$9:A161))</f>
        <v>105</v>
      </c>
      <c r="B162" s="184" t="s">
        <v>121</v>
      </c>
      <c r="C162" s="137">
        <v>6</v>
      </c>
      <c r="D162" s="149">
        <v>0</v>
      </c>
      <c r="E162" s="150">
        <f t="shared" si="21"/>
        <v>6</v>
      </c>
      <c r="F162" s="136" t="s">
        <v>43</v>
      </c>
      <c r="G162" s="138">
        <v>0</v>
      </c>
      <c r="H162" s="139">
        <f t="shared" si="22"/>
        <v>0</v>
      </c>
      <c r="I162" s="140">
        <v>1</v>
      </c>
      <c r="J162" s="139" t="s">
        <v>241</v>
      </c>
      <c r="K162" s="139">
        <v>65</v>
      </c>
      <c r="L162" s="141">
        <v>0</v>
      </c>
      <c r="M162" s="140">
        <f t="shared" si="23"/>
        <v>0</v>
      </c>
      <c r="N162" s="142">
        <f t="shared" si="24"/>
        <v>0</v>
      </c>
      <c r="O162" s="138">
        <f t="shared" si="25"/>
        <v>0</v>
      </c>
      <c r="P162" s="139">
        <f t="shared" si="26"/>
        <v>0</v>
      </c>
      <c r="Q162" s="173"/>
    </row>
    <row r="163" spans="1:17" x14ac:dyDescent="0.25">
      <c r="A163" s="133">
        <f>IF(C163=0,"",1+MAX(A$9:A162))</f>
        <v>106</v>
      </c>
      <c r="B163" s="184" t="s">
        <v>122</v>
      </c>
      <c r="C163" s="137">
        <v>20</v>
      </c>
      <c r="D163" s="149">
        <v>0.05</v>
      </c>
      <c r="E163" s="150">
        <f t="shared" si="21"/>
        <v>21</v>
      </c>
      <c r="F163" s="136" t="s">
        <v>38</v>
      </c>
      <c r="G163" s="138">
        <v>0</v>
      </c>
      <c r="H163" s="139">
        <f t="shared" si="22"/>
        <v>0</v>
      </c>
      <c r="I163" s="140">
        <v>1</v>
      </c>
      <c r="J163" s="139" t="s">
        <v>241</v>
      </c>
      <c r="K163" s="139">
        <v>65</v>
      </c>
      <c r="L163" s="141">
        <v>0</v>
      </c>
      <c r="M163" s="140">
        <f t="shared" si="23"/>
        <v>0</v>
      </c>
      <c r="N163" s="142">
        <f t="shared" si="24"/>
        <v>0</v>
      </c>
      <c r="O163" s="138">
        <f t="shared" si="25"/>
        <v>0</v>
      </c>
      <c r="P163" s="139">
        <f t="shared" si="26"/>
        <v>0</v>
      </c>
      <c r="Q163" s="173"/>
    </row>
    <row r="164" spans="1:17" ht="31.5" x14ac:dyDescent="0.25">
      <c r="A164" s="133">
        <f>IF(C164=0,"",1+MAX(A$9:A163))</f>
        <v>107</v>
      </c>
      <c r="B164" s="184" t="s">
        <v>123</v>
      </c>
      <c r="C164" s="137">
        <v>30</v>
      </c>
      <c r="D164" s="149">
        <v>0.05</v>
      </c>
      <c r="E164" s="150">
        <f t="shared" si="21"/>
        <v>31.5</v>
      </c>
      <c r="F164" s="136" t="s">
        <v>38</v>
      </c>
      <c r="G164" s="138">
        <v>0</v>
      </c>
      <c r="H164" s="139">
        <f t="shared" si="22"/>
        <v>0</v>
      </c>
      <c r="I164" s="140">
        <v>1</v>
      </c>
      <c r="J164" s="139" t="s">
        <v>241</v>
      </c>
      <c r="K164" s="139">
        <v>65</v>
      </c>
      <c r="L164" s="141">
        <v>0</v>
      </c>
      <c r="M164" s="140">
        <f t="shared" si="23"/>
        <v>0</v>
      </c>
      <c r="N164" s="142">
        <f t="shared" si="24"/>
        <v>0</v>
      </c>
      <c r="O164" s="138">
        <f t="shared" si="25"/>
        <v>0</v>
      </c>
      <c r="P164" s="139">
        <f t="shared" si="26"/>
        <v>0</v>
      </c>
      <c r="Q164" s="173"/>
    </row>
    <row r="165" spans="1:17" x14ac:dyDescent="0.25">
      <c r="A165" s="133">
        <f>IF(C165=0,"",1+MAX(A$9:A164))</f>
        <v>108</v>
      </c>
      <c r="B165" s="184" t="s">
        <v>124</v>
      </c>
      <c r="C165" s="137">
        <v>18</v>
      </c>
      <c r="D165" s="149">
        <v>0.05</v>
      </c>
      <c r="E165" s="150">
        <f t="shared" si="21"/>
        <v>18.900000000000002</v>
      </c>
      <c r="F165" s="136" t="s">
        <v>38</v>
      </c>
      <c r="G165" s="138">
        <v>0</v>
      </c>
      <c r="H165" s="139">
        <f t="shared" si="22"/>
        <v>0</v>
      </c>
      <c r="I165" s="140">
        <v>1</v>
      </c>
      <c r="J165" s="139" t="s">
        <v>241</v>
      </c>
      <c r="K165" s="139">
        <v>65</v>
      </c>
      <c r="L165" s="141">
        <v>0</v>
      </c>
      <c r="M165" s="140">
        <f t="shared" si="23"/>
        <v>0</v>
      </c>
      <c r="N165" s="142">
        <f t="shared" si="24"/>
        <v>0</v>
      </c>
      <c r="O165" s="138">
        <f t="shared" si="25"/>
        <v>0</v>
      </c>
      <c r="P165" s="139">
        <f t="shared" si="26"/>
        <v>0</v>
      </c>
      <c r="Q165" s="173"/>
    </row>
    <row r="166" spans="1:17" x14ac:dyDescent="0.25">
      <c r="A166" s="133">
        <f>IF(C166=0,"",1+MAX(A$9:A165))</f>
        <v>109</v>
      </c>
      <c r="B166" s="184" t="s">
        <v>125</v>
      </c>
      <c r="C166" s="137">
        <v>4</v>
      </c>
      <c r="D166" s="149">
        <v>0</v>
      </c>
      <c r="E166" s="150">
        <f t="shared" si="21"/>
        <v>4</v>
      </c>
      <c r="F166" s="136" t="s">
        <v>43</v>
      </c>
      <c r="G166" s="138">
        <v>0</v>
      </c>
      <c r="H166" s="139">
        <f t="shared" si="22"/>
        <v>0</v>
      </c>
      <c r="I166" s="140">
        <v>1</v>
      </c>
      <c r="J166" s="139" t="s">
        <v>241</v>
      </c>
      <c r="K166" s="139">
        <v>65</v>
      </c>
      <c r="L166" s="141">
        <v>0</v>
      </c>
      <c r="M166" s="140">
        <f t="shared" si="23"/>
        <v>0</v>
      </c>
      <c r="N166" s="142">
        <f t="shared" si="24"/>
        <v>0</v>
      </c>
      <c r="O166" s="138">
        <f t="shared" si="25"/>
        <v>0</v>
      </c>
      <c r="P166" s="139">
        <f t="shared" si="26"/>
        <v>0</v>
      </c>
      <c r="Q166" s="173"/>
    </row>
    <row r="167" spans="1:17" x14ac:dyDescent="0.25">
      <c r="A167" s="133">
        <f>IF(C167=0,"",1+MAX(A$9:A166))</f>
        <v>110</v>
      </c>
      <c r="B167" s="184" t="s">
        <v>126</v>
      </c>
      <c r="C167" s="137">
        <v>2</v>
      </c>
      <c r="D167" s="149">
        <v>0</v>
      </c>
      <c r="E167" s="150">
        <f t="shared" ref="E167:E260" si="27">C167*(1+D167)</f>
        <v>2</v>
      </c>
      <c r="F167" s="136" t="s">
        <v>43</v>
      </c>
      <c r="G167" s="138">
        <v>0</v>
      </c>
      <c r="H167" s="139">
        <f t="shared" ref="H167:H260" si="28">G167*E167</f>
        <v>0</v>
      </c>
      <c r="I167" s="140">
        <v>1</v>
      </c>
      <c r="J167" s="139" t="s">
        <v>241</v>
      </c>
      <c r="K167" s="139">
        <v>65</v>
      </c>
      <c r="L167" s="141">
        <v>0</v>
      </c>
      <c r="M167" s="140">
        <f t="shared" ref="M167:M260" si="29">L167*E167</f>
        <v>0</v>
      </c>
      <c r="N167" s="142">
        <f t="shared" ref="N167:N260" si="30">M167*K167</f>
        <v>0</v>
      </c>
      <c r="O167" s="138">
        <f t="shared" ref="O167:O260" si="31">(H167+N167)/E167</f>
        <v>0</v>
      </c>
      <c r="P167" s="139">
        <f t="shared" ref="P167:P260" si="32">O167*E167</f>
        <v>0</v>
      </c>
      <c r="Q167" s="173"/>
    </row>
    <row r="168" spans="1:17" ht="47.25" x14ac:dyDescent="0.25">
      <c r="A168" s="133">
        <f>IF(C168=0,"",1+MAX(A$9:A167))</f>
        <v>111</v>
      </c>
      <c r="B168" s="184" t="s">
        <v>127</v>
      </c>
      <c r="C168" s="137">
        <v>1</v>
      </c>
      <c r="D168" s="149">
        <v>0</v>
      </c>
      <c r="E168" s="150">
        <f t="shared" si="27"/>
        <v>1</v>
      </c>
      <c r="F168" s="136" t="s">
        <v>43</v>
      </c>
      <c r="G168" s="138">
        <v>0</v>
      </c>
      <c r="H168" s="139">
        <f t="shared" si="28"/>
        <v>0</v>
      </c>
      <c r="I168" s="140">
        <v>1</v>
      </c>
      <c r="J168" s="139" t="s">
        <v>241</v>
      </c>
      <c r="K168" s="139">
        <v>65</v>
      </c>
      <c r="L168" s="141">
        <v>0</v>
      </c>
      <c r="M168" s="140">
        <f t="shared" si="29"/>
        <v>0</v>
      </c>
      <c r="N168" s="142">
        <f t="shared" si="30"/>
        <v>0</v>
      </c>
      <c r="O168" s="138">
        <f t="shared" si="31"/>
        <v>0</v>
      </c>
      <c r="P168" s="139">
        <f t="shared" si="32"/>
        <v>0</v>
      </c>
      <c r="Q168" s="173"/>
    </row>
    <row r="169" spans="1:17" x14ac:dyDescent="0.25">
      <c r="A169" s="133">
        <f>IF(C169=0,"",1+MAX(A$9:A168))</f>
        <v>112</v>
      </c>
      <c r="B169" s="184" t="s">
        <v>128</v>
      </c>
      <c r="C169" s="137">
        <v>2</v>
      </c>
      <c r="D169" s="149">
        <v>0</v>
      </c>
      <c r="E169" s="150">
        <f t="shared" si="27"/>
        <v>2</v>
      </c>
      <c r="F169" s="136" t="s">
        <v>43</v>
      </c>
      <c r="G169" s="138">
        <v>0</v>
      </c>
      <c r="H169" s="139">
        <f t="shared" si="28"/>
        <v>0</v>
      </c>
      <c r="I169" s="140">
        <v>1</v>
      </c>
      <c r="J169" s="139" t="s">
        <v>241</v>
      </c>
      <c r="K169" s="139">
        <v>65</v>
      </c>
      <c r="L169" s="141">
        <v>0</v>
      </c>
      <c r="M169" s="140">
        <f t="shared" si="29"/>
        <v>0</v>
      </c>
      <c r="N169" s="142">
        <f t="shared" si="30"/>
        <v>0</v>
      </c>
      <c r="O169" s="138">
        <f t="shared" si="31"/>
        <v>0</v>
      </c>
      <c r="P169" s="139">
        <f t="shared" si="32"/>
        <v>0</v>
      </c>
      <c r="Q169" s="173"/>
    </row>
    <row r="170" spans="1:17" x14ac:dyDescent="0.25">
      <c r="A170" s="133">
        <f>IF(C170=0,"",1+MAX(A$9:A169))</f>
        <v>113</v>
      </c>
      <c r="B170" s="184" t="s">
        <v>129</v>
      </c>
      <c r="C170" s="137">
        <v>2</v>
      </c>
      <c r="D170" s="149">
        <v>0</v>
      </c>
      <c r="E170" s="150">
        <f t="shared" si="27"/>
        <v>2</v>
      </c>
      <c r="F170" s="136" t="s">
        <v>43</v>
      </c>
      <c r="G170" s="138">
        <v>0</v>
      </c>
      <c r="H170" s="139">
        <f t="shared" si="28"/>
        <v>0</v>
      </c>
      <c r="I170" s="140">
        <v>1</v>
      </c>
      <c r="J170" s="139" t="s">
        <v>241</v>
      </c>
      <c r="K170" s="139">
        <v>65</v>
      </c>
      <c r="L170" s="141">
        <v>0</v>
      </c>
      <c r="M170" s="140">
        <f t="shared" si="29"/>
        <v>0</v>
      </c>
      <c r="N170" s="142">
        <f t="shared" si="30"/>
        <v>0</v>
      </c>
      <c r="O170" s="138">
        <f t="shared" si="31"/>
        <v>0</v>
      </c>
      <c r="P170" s="139">
        <f t="shared" si="32"/>
        <v>0</v>
      </c>
      <c r="Q170" s="173"/>
    </row>
    <row r="171" spans="1:17" ht="16.5" thickBot="1" x14ac:dyDescent="0.3">
      <c r="A171" s="158"/>
      <c r="B171" s="187"/>
      <c r="C171" s="188"/>
      <c r="D171" s="161"/>
      <c r="E171" s="162"/>
      <c r="F171" s="178"/>
      <c r="G171" s="164"/>
      <c r="H171" s="165"/>
      <c r="I171" s="166"/>
      <c r="J171" s="165"/>
      <c r="K171" s="165"/>
      <c r="L171" s="167"/>
      <c r="M171" s="166"/>
      <c r="N171" s="168"/>
      <c r="O171" s="164"/>
      <c r="P171" s="165"/>
      <c r="Q171" s="179"/>
    </row>
    <row r="172" spans="1:17" x14ac:dyDescent="0.25">
      <c r="A172" s="57"/>
      <c r="B172" s="58"/>
      <c r="C172" s="59"/>
      <c r="D172" s="60"/>
      <c r="E172" s="60"/>
      <c r="F172" s="61"/>
      <c r="G172" s="61"/>
      <c r="H172" s="61"/>
      <c r="I172" s="61"/>
      <c r="J172" s="60"/>
      <c r="K172" s="60"/>
      <c r="L172" s="62"/>
      <c r="M172" s="60"/>
      <c r="N172" s="60"/>
      <c r="O172" s="60"/>
      <c r="P172" s="60"/>
      <c r="Q172" s="102"/>
    </row>
    <row r="173" spans="1:17" x14ac:dyDescent="0.25">
      <c r="A173" s="35" t="s">
        <v>251</v>
      </c>
      <c r="B173" s="86"/>
      <c r="C173" s="87"/>
      <c r="D173" s="88"/>
      <c r="E173" s="88"/>
      <c r="F173" s="89"/>
      <c r="G173" s="89"/>
      <c r="H173" s="89"/>
      <c r="I173" s="90"/>
      <c r="J173" s="88"/>
      <c r="K173" s="90" t="s">
        <v>6</v>
      </c>
      <c r="L173" s="90"/>
      <c r="M173" s="88"/>
      <c r="N173" s="88"/>
      <c r="O173" s="90"/>
      <c r="P173" s="90"/>
      <c r="Q173" s="91"/>
    </row>
    <row r="174" spans="1:17" x14ac:dyDescent="0.25">
      <c r="A174" s="35" t="s">
        <v>252</v>
      </c>
      <c r="B174" s="86"/>
      <c r="C174" s="92"/>
      <c r="D174" s="88"/>
      <c r="E174" s="88"/>
      <c r="F174" s="89"/>
      <c r="G174" s="89"/>
      <c r="H174" s="89"/>
      <c r="I174" s="93"/>
      <c r="J174" s="88"/>
      <c r="K174" s="94" t="s">
        <v>7</v>
      </c>
      <c r="L174" s="95"/>
      <c r="M174" s="88"/>
      <c r="N174" s="88"/>
      <c r="O174" s="94"/>
      <c r="P174" s="95"/>
      <c r="Q174" s="91"/>
    </row>
    <row r="175" spans="1:17" x14ac:dyDescent="0.25">
      <c r="A175" s="36"/>
      <c r="B175" s="86"/>
      <c r="C175" s="87"/>
      <c r="D175" s="88"/>
      <c r="E175" s="88"/>
      <c r="F175" s="89"/>
      <c r="G175" s="89"/>
      <c r="H175" s="89"/>
      <c r="I175" s="93"/>
      <c r="J175" s="88"/>
      <c r="K175" s="94" t="s">
        <v>8</v>
      </c>
      <c r="L175" s="94"/>
      <c r="M175" s="88"/>
      <c r="N175" s="88"/>
      <c r="O175" s="94"/>
      <c r="P175" s="94"/>
      <c r="Q175" s="91"/>
    </row>
    <row r="176" spans="1:17" x14ac:dyDescent="0.25">
      <c r="A176" s="37" t="s">
        <v>253</v>
      </c>
      <c r="B176" s="96"/>
      <c r="C176" s="95"/>
      <c r="D176" s="88"/>
      <c r="E176" s="88"/>
      <c r="F176" s="89"/>
      <c r="G176" s="89"/>
      <c r="H176" s="89"/>
      <c r="I176" s="88"/>
      <c r="J176" s="88"/>
      <c r="K176" s="94" t="s">
        <v>9</v>
      </c>
      <c r="L176" s="94"/>
      <c r="M176" s="88"/>
      <c r="N176" s="88"/>
      <c r="O176" s="94"/>
      <c r="P176" s="94"/>
      <c r="Q176" s="91"/>
    </row>
    <row r="177" spans="1:17" ht="32.25" customHeight="1" thickBot="1" x14ac:dyDescent="0.3">
      <c r="A177" s="38"/>
      <c r="B177" s="39"/>
      <c r="C177" s="40"/>
      <c r="D177" s="41"/>
      <c r="E177" s="41"/>
      <c r="F177" s="42"/>
      <c r="G177" s="42"/>
      <c r="H177" s="42"/>
      <c r="I177" s="42"/>
      <c r="J177" s="43"/>
      <c r="K177" s="44" t="s">
        <v>0</v>
      </c>
      <c r="L177" s="45">
        <f ca="1">TODAY()</f>
        <v>46154</v>
      </c>
      <c r="M177" s="41"/>
      <c r="N177" s="43"/>
      <c r="O177" s="44"/>
      <c r="P177" s="45"/>
      <c r="Q177" s="97"/>
    </row>
    <row r="178" spans="1:17" ht="48" thickBot="1" x14ac:dyDescent="0.3">
      <c r="A178" s="53" t="s">
        <v>10</v>
      </c>
      <c r="B178" s="54" t="s">
        <v>1</v>
      </c>
      <c r="C178" s="55" t="s">
        <v>11</v>
      </c>
      <c r="D178" s="55" t="s">
        <v>12</v>
      </c>
      <c r="E178" s="54" t="s">
        <v>13</v>
      </c>
      <c r="F178" s="55" t="s">
        <v>14</v>
      </c>
      <c r="G178" s="55" t="s">
        <v>24</v>
      </c>
      <c r="H178" s="54" t="s">
        <v>2</v>
      </c>
      <c r="I178" s="54" t="s">
        <v>41</v>
      </c>
      <c r="J178" s="54" t="s">
        <v>40</v>
      </c>
      <c r="K178" s="54" t="s">
        <v>34</v>
      </c>
      <c r="L178" s="56" t="s">
        <v>35</v>
      </c>
      <c r="M178" s="54" t="s">
        <v>36</v>
      </c>
      <c r="N178" s="54" t="s">
        <v>3</v>
      </c>
      <c r="O178" s="55" t="s">
        <v>15</v>
      </c>
      <c r="P178" s="55" t="s">
        <v>4</v>
      </c>
      <c r="Q178" s="103" t="s">
        <v>16</v>
      </c>
    </row>
    <row r="179" spans="1:17" ht="126" x14ac:dyDescent="0.25">
      <c r="A179" s="144">
        <f>IF(C179=0,"",1+MAX(A$9:A170))</f>
        <v>114</v>
      </c>
      <c r="B179" s="189" t="s">
        <v>130</v>
      </c>
      <c r="C179" s="127">
        <v>1</v>
      </c>
      <c r="D179" s="181">
        <v>0</v>
      </c>
      <c r="E179" s="182">
        <f t="shared" si="27"/>
        <v>1</v>
      </c>
      <c r="F179" s="126" t="s">
        <v>43</v>
      </c>
      <c r="G179" s="128">
        <v>0</v>
      </c>
      <c r="H179" s="129">
        <f t="shared" si="28"/>
        <v>0</v>
      </c>
      <c r="I179" s="130">
        <v>1</v>
      </c>
      <c r="J179" s="129" t="s">
        <v>241</v>
      </c>
      <c r="K179" s="129">
        <v>65</v>
      </c>
      <c r="L179" s="131">
        <v>0</v>
      </c>
      <c r="M179" s="130">
        <f t="shared" si="29"/>
        <v>0</v>
      </c>
      <c r="N179" s="132">
        <f t="shared" si="30"/>
        <v>0</v>
      </c>
      <c r="O179" s="128">
        <f t="shared" si="31"/>
        <v>0</v>
      </c>
      <c r="P179" s="129">
        <f t="shared" si="32"/>
        <v>0</v>
      </c>
      <c r="Q179" s="172"/>
    </row>
    <row r="180" spans="1:17" x14ac:dyDescent="0.25">
      <c r="A180" s="133">
        <f>IF(C180=0,"",1+MAX(A$9:A179))</f>
        <v>115</v>
      </c>
      <c r="B180" s="184" t="s">
        <v>131</v>
      </c>
      <c r="C180" s="137">
        <v>144.94</v>
      </c>
      <c r="D180" s="149">
        <v>0.05</v>
      </c>
      <c r="E180" s="150">
        <f t="shared" si="27"/>
        <v>152.18700000000001</v>
      </c>
      <c r="F180" s="136" t="s">
        <v>38</v>
      </c>
      <c r="G180" s="138">
        <v>0</v>
      </c>
      <c r="H180" s="139">
        <f t="shared" si="28"/>
        <v>0</v>
      </c>
      <c r="I180" s="140">
        <v>1</v>
      </c>
      <c r="J180" s="139" t="s">
        <v>241</v>
      </c>
      <c r="K180" s="139">
        <v>65</v>
      </c>
      <c r="L180" s="141">
        <v>0</v>
      </c>
      <c r="M180" s="140">
        <f t="shared" si="29"/>
        <v>0</v>
      </c>
      <c r="N180" s="142">
        <f t="shared" si="30"/>
        <v>0</v>
      </c>
      <c r="O180" s="138">
        <f t="shared" si="31"/>
        <v>0</v>
      </c>
      <c r="P180" s="139">
        <f t="shared" si="32"/>
        <v>0</v>
      </c>
      <c r="Q180" s="173"/>
    </row>
    <row r="181" spans="1:17" x14ac:dyDescent="0.25">
      <c r="A181" s="133">
        <f>IF(C181=0,"",1+MAX(A$9:A180))</f>
        <v>116</v>
      </c>
      <c r="B181" s="184" t="s">
        <v>132</v>
      </c>
      <c r="C181" s="137">
        <v>2.2200000000000002</v>
      </c>
      <c r="D181" s="149">
        <v>0.05</v>
      </c>
      <c r="E181" s="150">
        <f t="shared" si="27"/>
        <v>2.3310000000000004</v>
      </c>
      <c r="F181" s="136" t="s">
        <v>238</v>
      </c>
      <c r="G181" s="138">
        <v>0</v>
      </c>
      <c r="H181" s="139">
        <f t="shared" si="28"/>
        <v>0</v>
      </c>
      <c r="I181" s="140">
        <v>1</v>
      </c>
      <c r="J181" s="139" t="s">
        <v>241</v>
      </c>
      <c r="K181" s="139">
        <v>65</v>
      </c>
      <c r="L181" s="141">
        <v>0</v>
      </c>
      <c r="M181" s="140">
        <f t="shared" si="29"/>
        <v>0</v>
      </c>
      <c r="N181" s="142">
        <f t="shared" si="30"/>
        <v>0</v>
      </c>
      <c r="O181" s="138">
        <f t="shared" si="31"/>
        <v>0</v>
      </c>
      <c r="P181" s="139">
        <f t="shared" si="32"/>
        <v>0</v>
      </c>
      <c r="Q181" s="173"/>
    </row>
    <row r="182" spans="1:17" x14ac:dyDescent="0.25">
      <c r="A182" s="133">
        <f>IF(C182=0,"",1+MAX(A$9:A181))</f>
        <v>117</v>
      </c>
      <c r="B182" s="184" t="s">
        <v>82</v>
      </c>
      <c r="C182" s="137">
        <v>120</v>
      </c>
      <c r="D182" s="149">
        <v>0.05</v>
      </c>
      <c r="E182" s="150">
        <f t="shared" si="27"/>
        <v>126</v>
      </c>
      <c r="F182" s="136" t="s">
        <v>37</v>
      </c>
      <c r="G182" s="138">
        <v>0</v>
      </c>
      <c r="H182" s="139">
        <f t="shared" si="28"/>
        <v>0</v>
      </c>
      <c r="I182" s="140">
        <v>1</v>
      </c>
      <c r="J182" s="139" t="s">
        <v>241</v>
      </c>
      <c r="K182" s="139">
        <v>65</v>
      </c>
      <c r="L182" s="141">
        <v>0</v>
      </c>
      <c r="M182" s="140">
        <f t="shared" si="29"/>
        <v>0</v>
      </c>
      <c r="N182" s="142">
        <f t="shared" si="30"/>
        <v>0</v>
      </c>
      <c r="O182" s="138">
        <f t="shared" si="31"/>
        <v>0</v>
      </c>
      <c r="P182" s="139">
        <f t="shared" si="32"/>
        <v>0</v>
      </c>
      <c r="Q182" s="173"/>
    </row>
    <row r="183" spans="1:17" x14ac:dyDescent="0.25">
      <c r="A183" s="133">
        <f>IF(C183=0,"",1+MAX(A$9:A182))</f>
        <v>118</v>
      </c>
      <c r="B183" s="184" t="s">
        <v>133</v>
      </c>
      <c r="C183" s="137">
        <v>1</v>
      </c>
      <c r="D183" s="149">
        <v>0</v>
      </c>
      <c r="E183" s="150">
        <f t="shared" si="27"/>
        <v>1</v>
      </c>
      <c r="F183" s="136" t="s">
        <v>43</v>
      </c>
      <c r="G183" s="138">
        <v>0</v>
      </c>
      <c r="H183" s="139">
        <f t="shared" si="28"/>
        <v>0</v>
      </c>
      <c r="I183" s="140">
        <v>1</v>
      </c>
      <c r="J183" s="139" t="s">
        <v>241</v>
      </c>
      <c r="K183" s="139">
        <v>65</v>
      </c>
      <c r="L183" s="141">
        <v>0</v>
      </c>
      <c r="M183" s="140">
        <f t="shared" si="29"/>
        <v>0</v>
      </c>
      <c r="N183" s="142">
        <f t="shared" si="30"/>
        <v>0</v>
      </c>
      <c r="O183" s="138">
        <f t="shared" si="31"/>
        <v>0</v>
      </c>
      <c r="P183" s="139">
        <f t="shared" si="32"/>
        <v>0</v>
      </c>
      <c r="Q183" s="173"/>
    </row>
    <row r="184" spans="1:17" x14ac:dyDescent="0.25">
      <c r="A184" s="133">
        <f>IF(C184=0,"",1+MAX(A$9:A183))</f>
        <v>119</v>
      </c>
      <c r="B184" s="190" t="s">
        <v>87</v>
      </c>
      <c r="C184" s="137">
        <v>1.18</v>
      </c>
      <c r="D184" s="149">
        <v>0.05</v>
      </c>
      <c r="E184" s="150">
        <f t="shared" si="27"/>
        <v>1.2389999999999999</v>
      </c>
      <c r="F184" s="136" t="s">
        <v>238</v>
      </c>
      <c r="G184" s="138">
        <v>0</v>
      </c>
      <c r="H184" s="139">
        <f t="shared" si="28"/>
        <v>0</v>
      </c>
      <c r="I184" s="140">
        <v>1</v>
      </c>
      <c r="J184" s="139" t="s">
        <v>241</v>
      </c>
      <c r="K184" s="139">
        <v>65</v>
      </c>
      <c r="L184" s="141">
        <v>0</v>
      </c>
      <c r="M184" s="140">
        <f t="shared" si="29"/>
        <v>0</v>
      </c>
      <c r="N184" s="142">
        <f t="shared" si="30"/>
        <v>0</v>
      </c>
      <c r="O184" s="138">
        <f t="shared" si="31"/>
        <v>0</v>
      </c>
      <c r="P184" s="139">
        <f t="shared" si="32"/>
        <v>0</v>
      </c>
      <c r="Q184" s="173"/>
    </row>
    <row r="185" spans="1:17" x14ac:dyDescent="0.25">
      <c r="A185" s="133">
        <f>IF(C185=0,"",1+MAX(A$9:A184))</f>
        <v>120</v>
      </c>
      <c r="B185" s="184" t="s">
        <v>134</v>
      </c>
      <c r="C185" s="137">
        <v>4</v>
      </c>
      <c r="D185" s="149">
        <v>0</v>
      </c>
      <c r="E185" s="150">
        <f t="shared" si="27"/>
        <v>4</v>
      </c>
      <c r="F185" s="136" t="s">
        <v>43</v>
      </c>
      <c r="G185" s="138">
        <v>0</v>
      </c>
      <c r="H185" s="139">
        <f t="shared" si="28"/>
        <v>0</v>
      </c>
      <c r="I185" s="140">
        <v>1</v>
      </c>
      <c r="J185" s="139" t="s">
        <v>241</v>
      </c>
      <c r="K185" s="139">
        <v>65</v>
      </c>
      <c r="L185" s="141">
        <v>0</v>
      </c>
      <c r="M185" s="140">
        <f t="shared" si="29"/>
        <v>0</v>
      </c>
      <c r="N185" s="142">
        <f t="shared" si="30"/>
        <v>0</v>
      </c>
      <c r="O185" s="138">
        <f t="shared" si="31"/>
        <v>0</v>
      </c>
      <c r="P185" s="139">
        <f t="shared" si="32"/>
        <v>0</v>
      </c>
      <c r="Q185" s="173"/>
    </row>
    <row r="186" spans="1:17" x14ac:dyDescent="0.25">
      <c r="A186" s="133">
        <f>IF(C186=0,"",1+MAX(A$9:A185))</f>
        <v>121</v>
      </c>
      <c r="B186" s="184" t="s">
        <v>135</v>
      </c>
      <c r="C186" s="137">
        <v>8</v>
      </c>
      <c r="D186" s="149">
        <v>0</v>
      </c>
      <c r="E186" s="150">
        <f t="shared" si="27"/>
        <v>8</v>
      </c>
      <c r="F186" s="136" t="s">
        <v>43</v>
      </c>
      <c r="G186" s="138">
        <v>0</v>
      </c>
      <c r="H186" s="139">
        <f t="shared" si="28"/>
        <v>0</v>
      </c>
      <c r="I186" s="140">
        <v>1</v>
      </c>
      <c r="J186" s="139" t="s">
        <v>241</v>
      </c>
      <c r="K186" s="139">
        <v>65</v>
      </c>
      <c r="L186" s="141">
        <v>0</v>
      </c>
      <c r="M186" s="140">
        <f t="shared" si="29"/>
        <v>0</v>
      </c>
      <c r="N186" s="142">
        <f t="shared" si="30"/>
        <v>0</v>
      </c>
      <c r="O186" s="138">
        <f t="shared" si="31"/>
        <v>0</v>
      </c>
      <c r="P186" s="139">
        <f t="shared" si="32"/>
        <v>0</v>
      </c>
      <c r="Q186" s="173"/>
    </row>
    <row r="187" spans="1:17" x14ac:dyDescent="0.25">
      <c r="A187" s="133">
        <f>IF(C187=0,"",1+MAX(A$9:A186))</f>
        <v>122</v>
      </c>
      <c r="B187" s="184" t="s">
        <v>136</v>
      </c>
      <c r="C187" s="137">
        <v>296</v>
      </c>
      <c r="D187" s="149">
        <v>0.05</v>
      </c>
      <c r="E187" s="150">
        <f t="shared" si="27"/>
        <v>310.8</v>
      </c>
      <c r="F187" s="136" t="s">
        <v>38</v>
      </c>
      <c r="G187" s="138">
        <v>0</v>
      </c>
      <c r="H187" s="139">
        <f t="shared" si="28"/>
        <v>0</v>
      </c>
      <c r="I187" s="140">
        <v>1</v>
      </c>
      <c r="J187" s="139" t="s">
        <v>241</v>
      </c>
      <c r="K187" s="139">
        <v>65</v>
      </c>
      <c r="L187" s="141">
        <v>0</v>
      </c>
      <c r="M187" s="140">
        <f t="shared" si="29"/>
        <v>0</v>
      </c>
      <c r="N187" s="142">
        <f t="shared" si="30"/>
        <v>0</v>
      </c>
      <c r="O187" s="138">
        <f t="shared" si="31"/>
        <v>0</v>
      </c>
      <c r="P187" s="139">
        <f t="shared" si="32"/>
        <v>0</v>
      </c>
      <c r="Q187" s="173"/>
    </row>
    <row r="188" spans="1:17" x14ac:dyDescent="0.25">
      <c r="A188" s="133" t="str">
        <f>IF(C188=0,"",1+MAX(A$9:A187))</f>
        <v/>
      </c>
      <c r="B188" s="147"/>
      <c r="C188" s="148"/>
      <c r="D188" s="149"/>
      <c r="E188" s="150"/>
      <c r="F188" s="136"/>
      <c r="G188" s="138"/>
      <c r="H188" s="139"/>
      <c r="I188" s="140"/>
      <c r="J188" s="139"/>
      <c r="K188" s="139"/>
      <c r="L188" s="141"/>
      <c r="M188" s="140"/>
      <c r="N188" s="142"/>
      <c r="O188" s="138"/>
      <c r="P188" s="139"/>
      <c r="Q188" s="173"/>
    </row>
    <row r="189" spans="1:17" x14ac:dyDescent="0.25">
      <c r="A189" s="133" t="str">
        <f>IF(C189=0,"",1+MAX(A$9:A188))</f>
        <v/>
      </c>
      <c r="B189" s="147"/>
      <c r="C189" s="148"/>
      <c r="D189" s="149"/>
      <c r="E189" s="150"/>
      <c r="F189" s="136"/>
      <c r="G189" s="138"/>
      <c r="H189" s="139"/>
      <c r="I189" s="140"/>
      <c r="J189" s="139"/>
      <c r="K189" s="139"/>
      <c r="L189" s="141"/>
      <c r="M189" s="140"/>
      <c r="N189" s="142"/>
      <c r="O189" s="138"/>
      <c r="P189" s="139"/>
      <c r="Q189" s="173"/>
    </row>
    <row r="190" spans="1:17" x14ac:dyDescent="0.25">
      <c r="A190" s="133" t="str">
        <f>IF(C190=0,"",1+MAX(A$9:A189))</f>
        <v/>
      </c>
      <c r="B190" s="154" t="s">
        <v>137</v>
      </c>
      <c r="C190" s="148"/>
      <c r="D190" s="149"/>
      <c r="E190" s="150"/>
      <c r="F190" s="136"/>
      <c r="G190" s="138"/>
      <c r="H190" s="139"/>
      <c r="I190" s="140"/>
      <c r="J190" s="139"/>
      <c r="K190" s="139"/>
      <c r="L190" s="141"/>
      <c r="M190" s="140"/>
      <c r="N190" s="142"/>
      <c r="O190" s="138"/>
      <c r="P190" s="139"/>
      <c r="Q190" s="173"/>
    </row>
    <row r="191" spans="1:17" x14ac:dyDescent="0.25">
      <c r="A191" s="133" t="str">
        <f>IF(C191=0,"",1+MAX(A$9:A190))</f>
        <v/>
      </c>
      <c r="B191" s="152" t="s">
        <v>138</v>
      </c>
      <c r="C191" s="148"/>
      <c r="D191" s="149"/>
      <c r="E191" s="150"/>
      <c r="F191" s="136"/>
      <c r="G191" s="138"/>
      <c r="H191" s="139"/>
      <c r="I191" s="140"/>
      <c r="J191" s="139"/>
      <c r="K191" s="139"/>
      <c r="L191" s="141"/>
      <c r="M191" s="140"/>
      <c r="N191" s="142"/>
      <c r="O191" s="138"/>
      <c r="P191" s="139"/>
      <c r="Q191" s="173"/>
    </row>
    <row r="192" spans="1:17" ht="63" x14ac:dyDescent="0.25">
      <c r="A192" s="133">
        <f>IF(C192=0,"",1+MAX(A$9:A191))</f>
        <v>123</v>
      </c>
      <c r="B192" s="147" t="s">
        <v>139</v>
      </c>
      <c r="C192" s="148">
        <v>24</v>
      </c>
      <c r="D192" s="149">
        <v>0</v>
      </c>
      <c r="E192" s="150">
        <f t="shared" si="27"/>
        <v>24</v>
      </c>
      <c r="F192" s="136" t="s">
        <v>43</v>
      </c>
      <c r="G192" s="138">
        <v>0</v>
      </c>
      <c r="H192" s="139">
        <f t="shared" si="28"/>
        <v>0</v>
      </c>
      <c r="I192" s="140">
        <v>1</v>
      </c>
      <c r="J192" s="139" t="s">
        <v>241</v>
      </c>
      <c r="K192" s="139">
        <v>65</v>
      </c>
      <c r="L192" s="141">
        <v>0</v>
      </c>
      <c r="M192" s="140">
        <f t="shared" si="29"/>
        <v>0</v>
      </c>
      <c r="N192" s="142">
        <f t="shared" si="30"/>
        <v>0</v>
      </c>
      <c r="O192" s="138">
        <f t="shared" si="31"/>
        <v>0</v>
      </c>
      <c r="P192" s="139">
        <f t="shared" si="32"/>
        <v>0</v>
      </c>
      <c r="Q192" s="173"/>
    </row>
    <row r="193" spans="1:17" ht="63" x14ac:dyDescent="0.25">
      <c r="A193" s="133">
        <f>IF(C193=0,"",1+MAX(A$9:A192))</f>
        <v>124</v>
      </c>
      <c r="B193" s="147" t="s">
        <v>140</v>
      </c>
      <c r="C193" s="148">
        <v>23</v>
      </c>
      <c r="D193" s="149">
        <v>0</v>
      </c>
      <c r="E193" s="150">
        <f t="shared" si="27"/>
        <v>23</v>
      </c>
      <c r="F193" s="136" t="s">
        <v>43</v>
      </c>
      <c r="G193" s="138">
        <v>0</v>
      </c>
      <c r="H193" s="139">
        <f t="shared" si="28"/>
        <v>0</v>
      </c>
      <c r="I193" s="140">
        <v>1</v>
      </c>
      <c r="J193" s="139" t="s">
        <v>241</v>
      </c>
      <c r="K193" s="139">
        <v>65</v>
      </c>
      <c r="L193" s="141">
        <v>0</v>
      </c>
      <c r="M193" s="140">
        <f t="shared" si="29"/>
        <v>0</v>
      </c>
      <c r="N193" s="142">
        <f t="shared" si="30"/>
        <v>0</v>
      </c>
      <c r="O193" s="138">
        <f t="shared" si="31"/>
        <v>0</v>
      </c>
      <c r="P193" s="139">
        <f t="shared" si="32"/>
        <v>0</v>
      </c>
      <c r="Q193" s="173"/>
    </row>
    <row r="194" spans="1:17" ht="63" x14ac:dyDescent="0.25">
      <c r="A194" s="133">
        <f>IF(C194=0,"",1+MAX(A$9:A193))</f>
        <v>125</v>
      </c>
      <c r="B194" s="147" t="s">
        <v>141</v>
      </c>
      <c r="C194" s="148">
        <v>39</v>
      </c>
      <c r="D194" s="149">
        <v>0</v>
      </c>
      <c r="E194" s="150">
        <f t="shared" si="27"/>
        <v>39</v>
      </c>
      <c r="F194" s="136" t="s">
        <v>43</v>
      </c>
      <c r="G194" s="138">
        <v>0</v>
      </c>
      <c r="H194" s="139">
        <f t="shared" si="28"/>
        <v>0</v>
      </c>
      <c r="I194" s="140">
        <v>1</v>
      </c>
      <c r="J194" s="139" t="s">
        <v>241</v>
      </c>
      <c r="K194" s="139">
        <v>65</v>
      </c>
      <c r="L194" s="141">
        <v>0</v>
      </c>
      <c r="M194" s="140">
        <f t="shared" si="29"/>
        <v>0</v>
      </c>
      <c r="N194" s="142">
        <f t="shared" si="30"/>
        <v>0</v>
      </c>
      <c r="O194" s="138">
        <f t="shared" si="31"/>
        <v>0</v>
      </c>
      <c r="P194" s="139">
        <f t="shared" si="32"/>
        <v>0</v>
      </c>
      <c r="Q194" s="173"/>
    </row>
    <row r="195" spans="1:17" ht="63" x14ac:dyDescent="0.25">
      <c r="A195" s="133">
        <f>IF(C195=0,"",1+MAX(A$9:A194))</f>
        <v>126</v>
      </c>
      <c r="B195" s="147" t="s">
        <v>142</v>
      </c>
      <c r="C195" s="148">
        <v>21</v>
      </c>
      <c r="D195" s="149">
        <v>0</v>
      </c>
      <c r="E195" s="150">
        <f t="shared" si="27"/>
        <v>21</v>
      </c>
      <c r="F195" s="136" t="s">
        <v>43</v>
      </c>
      <c r="G195" s="138">
        <v>0</v>
      </c>
      <c r="H195" s="139">
        <f t="shared" si="28"/>
        <v>0</v>
      </c>
      <c r="I195" s="140">
        <v>1</v>
      </c>
      <c r="J195" s="139" t="s">
        <v>241</v>
      </c>
      <c r="K195" s="139">
        <v>65</v>
      </c>
      <c r="L195" s="141">
        <v>0</v>
      </c>
      <c r="M195" s="140">
        <f t="shared" si="29"/>
        <v>0</v>
      </c>
      <c r="N195" s="142">
        <f t="shared" si="30"/>
        <v>0</v>
      </c>
      <c r="O195" s="138">
        <f t="shared" si="31"/>
        <v>0</v>
      </c>
      <c r="P195" s="139">
        <f t="shared" si="32"/>
        <v>0</v>
      </c>
      <c r="Q195" s="173"/>
    </row>
    <row r="196" spans="1:17" ht="63" x14ac:dyDescent="0.25">
      <c r="A196" s="133">
        <f>IF(C196=0,"",1+MAX(A$9:A195))</f>
        <v>127</v>
      </c>
      <c r="B196" s="147" t="s">
        <v>143</v>
      </c>
      <c r="C196" s="148">
        <v>24</v>
      </c>
      <c r="D196" s="149">
        <v>0</v>
      </c>
      <c r="E196" s="150">
        <f t="shared" si="27"/>
        <v>24</v>
      </c>
      <c r="F196" s="136" t="s">
        <v>43</v>
      </c>
      <c r="G196" s="138">
        <v>0</v>
      </c>
      <c r="H196" s="139">
        <f t="shared" si="28"/>
        <v>0</v>
      </c>
      <c r="I196" s="140">
        <v>1</v>
      </c>
      <c r="J196" s="139" t="s">
        <v>241</v>
      </c>
      <c r="K196" s="139">
        <v>65</v>
      </c>
      <c r="L196" s="141">
        <v>0</v>
      </c>
      <c r="M196" s="140">
        <f t="shared" si="29"/>
        <v>0</v>
      </c>
      <c r="N196" s="142">
        <f t="shared" si="30"/>
        <v>0</v>
      </c>
      <c r="O196" s="138">
        <f t="shared" si="31"/>
        <v>0</v>
      </c>
      <c r="P196" s="139">
        <f t="shared" si="32"/>
        <v>0</v>
      </c>
      <c r="Q196" s="173"/>
    </row>
    <row r="197" spans="1:17" ht="63" x14ac:dyDescent="0.25">
      <c r="A197" s="133">
        <f>IF(C197=0,"",1+MAX(A$9:A196))</f>
        <v>128</v>
      </c>
      <c r="B197" s="147" t="s">
        <v>144</v>
      </c>
      <c r="C197" s="148">
        <v>67</v>
      </c>
      <c r="D197" s="149">
        <v>0</v>
      </c>
      <c r="E197" s="150">
        <f t="shared" si="27"/>
        <v>67</v>
      </c>
      <c r="F197" s="136" t="s">
        <v>43</v>
      </c>
      <c r="G197" s="138">
        <v>0</v>
      </c>
      <c r="H197" s="139">
        <f t="shared" si="28"/>
        <v>0</v>
      </c>
      <c r="I197" s="140">
        <v>1</v>
      </c>
      <c r="J197" s="139" t="s">
        <v>241</v>
      </c>
      <c r="K197" s="139">
        <v>65</v>
      </c>
      <c r="L197" s="141">
        <v>0</v>
      </c>
      <c r="M197" s="140">
        <f t="shared" si="29"/>
        <v>0</v>
      </c>
      <c r="N197" s="142">
        <f t="shared" si="30"/>
        <v>0</v>
      </c>
      <c r="O197" s="138">
        <f t="shared" si="31"/>
        <v>0</v>
      </c>
      <c r="P197" s="139">
        <f t="shared" si="32"/>
        <v>0</v>
      </c>
      <c r="Q197" s="173"/>
    </row>
    <row r="198" spans="1:17" ht="63" x14ac:dyDescent="0.25">
      <c r="A198" s="133">
        <f>IF(C198=0,"",1+MAX(A$9:A197))</f>
        <v>129</v>
      </c>
      <c r="B198" s="147" t="s">
        <v>145</v>
      </c>
      <c r="C198" s="148">
        <v>15</v>
      </c>
      <c r="D198" s="149">
        <v>0</v>
      </c>
      <c r="E198" s="150">
        <f t="shared" si="27"/>
        <v>15</v>
      </c>
      <c r="F198" s="136" t="s">
        <v>43</v>
      </c>
      <c r="G198" s="138">
        <v>0</v>
      </c>
      <c r="H198" s="139">
        <f t="shared" si="28"/>
        <v>0</v>
      </c>
      <c r="I198" s="140">
        <v>1</v>
      </c>
      <c r="J198" s="139" t="s">
        <v>241</v>
      </c>
      <c r="K198" s="139">
        <v>65</v>
      </c>
      <c r="L198" s="141">
        <v>0</v>
      </c>
      <c r="M198" s="140">
        <f t="shared" si="29"/>
        <v>0</v>
      </c>
      <c r="N198" s="142">
        <f t="shared" si="30"/>
        <v>0</v>
      </c>
      <c r="O198" s="138">
        <f t="shared" si="31"/>
        <v>0</v>
      </c>
      <c r="P198" s="139">
        <f t="shared" si="32"/>
        <v>0</v>
      </c>
      <c r="Q198" s="173"/>
    </row>
    <row r="199" spans="1:17" ht="63" x14ac:dyDescent="0.25">
      <c r="A199" s="133">
        <f>IF(C199=0,"",1+MAX(A$9:A198))</f>
        <v>130</v>
      </c>
      <c r="B199" s="147" t="s">
        <v>146</v>
      </c>
      <c r="C199" s="148">
        <v>34</v>
      </c>
      <c r="D199" s="149">
        <v>0</v>
      </c>
      <c r="E199" s="150">
        <f t="shared" si="27"/>
        <v>34</v>
      </c>
      <c r="F199" s="136" t="s">
        <v>43</v>
      </c>
      <c r="G199" s="138">
        <v>0</v>
      </c>
      <c r="H199" s="139">
        <f t="shared" si="28"/>
        <v>0</v>
      </c>
      <c r="I199" s="140">
        <v>1</v>
      </c>
      <c r="J199" s="139" t="s">
        <v>241</v>
      </c>
      <c r="K199" s="139">
        <v>65</v>
      </c>
      <c r="L199" s="141">
        <v>0</v>
      </c>
      <c r="M199" s="140">
        <f t="shared" si="29"/>
        <v>0</v>
      </c>
      <c r="N199" s="142">
        <f t="shared" si="30"/>
        <v>0</v>
      </c>
      <c r="O199" s="138">
        <f t="shared" si="31"/>
        <v>0</v>
      </c>
      <c r="P199" s="139">
        <f t="shared" si="32"/>
        <v>0</v>
      </c>
      <c r="Q199" s="173"/>
    </row>
    <row r="200" spans="1:17" ht="63.75" thickBot="1" x14ac:dyDescent="0.3">
      <c r="A200" s="158">
        <f>IF(C200=0,"",1+MAX(A$9:A199))</f>
        <v>131</v>
      </c>
      <c r="B200" s="176" t="s">
        <v>147</v>
      </c>
      <c r="C200" s="177">
        <v>50</v>
      </c>
      <c r="D200" s="161">
        <v>0</v>
      </c>
      <c r="E200" s="162">
        <f t="shared" si="27"/>
        <v>50</v>
      </c>
      <c r="F200" s="178" t="s">
        <v>43</v>
      </c>
      <c r="G200" s="164">
        <v>0</v>
      </c>
      <c r="H200" s="165">
        <f t="shared" si="28"/>
        <v>0</v>
      </c>
      <c r="I200" s="166">
        <v>1</v>
      </c>
      <c r="J200" s="165" t="s">
        <v>241</v>
      </c>
      <c r="K200" s="165">
        <v>65</v>
      </c>
      <c r="L200" s="167">
        <v>0</v>
      </c>
      <c r="M200" s="166">
        <f t="shared" si="29"/>
        <v>0</v>
      </c>
      <c r="N200" s="168">
        <f t="shared" si="30"/>
        <v>0</v>
      </c>
      <c r="O200" s="164">
        <f t="shared" si="31"/>
        <v>0</v>
      </c>
      <c r="P200" s="165">
        <f t="shared" si="32"/>
        <v>0</v>
      </c>
      <c r="Q200" s="179"/>
    </row>
    <row r="201" spans="1:17" x14ac:dyDescent="0.25">
      <c r="A201" s="57"/>
      <c r="B201" s="58"/>
      <c r="C201" s="59"/>
      <c r="D201" s="60"/>
      <c r="E201" s="60"/>
      <c r="F201" s="61"/>
      <c r="G201" s="61"/>
      <c r="H201" s="61"/>
      <c r="I201" s="61"/>
      <c r="J201" s="60"/>
      <c r="K201" s="60"/>
      <c r="L201" s="62"/>
      <c r="M201" s="60"/>
      <c r="N201" s="60"/>
      <c r="O201" s="60"/>
      <c r="P201" s="60"/>
      <c r="Q201" s="102"/>
    </row>
    <row r="202" spans="1:17" x14ac:dyDescent="0.25">
      <c r="A202" s="35" t="s">
        <v>251</v>
      </c>
      <c r="B202" s="86"/>
      <c r="C202" s="87"/>
      <c r="D202" s="88"/>
      <c r="E202" s="88"/>
      <c r="F202" s="89"/>
      <c r="G202" s="89"/>
      <c r="H202" s="89"/>
      <c r="I202" s="90"/>
      <c r="J202" s="88"/>
      <c r="K202" s="90" t="s">
        <v>6</v>
      </c>
      <c r="L202" s="90"/>
      <c r="M202" s="88"/>
      <c r="N202" s="88"/>
      <c r="O202" s="90"/>
      <c r="P202" s="90"/>
      <c r="Q202" s="91"/>
    </row>
    <row r="203" spans="1:17" x14ac:dyDescent="0.25">
      <c r="A203" s="35" t="s">
        <v>252</v>
      </c>
      <c r="B203" s="86"/>
      <c r="C203" s="92"/>
      <c r="D203" s="88"/>
      <c r="E203" s="88"/>
      <c r="F203" s="89"/>
      <c r="G203" s="89"/>
      <c r="H203" s="89"/>
      <c r="I203" s="93"/>
      <c r="J203" s="88"/>
      <c r="K203" s="94" t="s">
        <v>7</v>
      </c>
      <c r="L203" s="95"/>
      <c r="M203" s="88"/>
      <c r="N203" s="88"/>
      <c r="O203" s="94"/>
      <c r="P203" s="95"/>
      <c r="Q203" s="91"/>
    </row>
    <row r="204" spans="1:17" x14ac:dyDescent="0.25">
      <c r="A204" s="36"/>
      <c r="B204" s="86"/>
      <c r="C204" s="87"/>
      <c r="D204" s="88"/>
      <c r="E204" s="88"/>
      <c r="F204" s="89"/>
      <c r="G204" s="89"/>
      <c r="H204" s="89"/>
      <c r="I204" s="93"/>
      <c r="J204" s="88"/>
      <c r="K204" s="94" t="s">
        <v>8</v>
      </c>
      <c r="L204" s="94"/>
      <c r="M204" s="88"/>
      <c r="N204" s="88"/>
      <c r="O204" s="94"/>
      <c r="P204" s="94"/>
      <c r="Q204" s="91"/>
    </row>
    <row r="205" spans="1:17" x14ac:dyDescent="0.25">
      <c r="A205" s="37" t="s">
        <v>253</v>
      </c>
      <c r="B205" s="96"/>
      <c r="C205" s="95"/>
      <c r="D205" s="88"/>
      <c r="E205" s="88"/>
      <c r="F205" s="89"/>
      <c r="G205" s="89"/>
      <c r="H205" s="89"/>
      <c r="I205" s="88"/>
      <c r="J205" s="88"/>
      <c r="K205" s="94" t="s">
        <v>9</v>
      </c>
      <c r="L205" s="94"/>
      <c r="M205" s="88"/>
      <c r="N205" s="88"/>
      <c r="O205" s="94"/>
      <c r="P205" s="94"/>
      <c r="Q205" s="91"/>
    </row>
    <row r="206" spans="1:17" ht="33" customHeight="1" thickBot="1" x14ac:dyDescent="0.3">
      <c r="A206" s="38"/>
      <c r="B206" s="39"/>
      <c r="C206" s="40"/>
      <c r="D206" s="41"/>
      <c r="E206" s="41"/>
      <c r="F206" s="42"/>
      <c r="G206" s="42"/>
      <c r="H206" s="42"/>
      <c r="I206" s="42"/>
      <c r="J206" s="43"/>
      <c r="K206" s="44" t="s">
        <v>0</v>
      </c>
      <c r="L206" s="45">
        <f ca="1">TODAY()</f>
        <v>46154</v>
      </c>
      <c r="M206" s="41"/>
      <c r="N206" s="43"/>
      <c r="O206" s="44"/>
      <c r="P206" s="45"/>
      <c r="Q206" s="97"/>
    </row>
    <row r="207" spans="1:17" ht="48" thickBot="1" x14ac:dyDescent="0.3">
      <c r="A207" s="53" t="s">
        <v>10</v>
      </c>
      <c r="B207" s="54" t="s">
        <v>1</v>
      </c>
      <c r="C207" s="55" t="s">
        <v>11</v>
      </c>
      <c r="D207" s="55" t="s">
        <v>12</v>
      </c>
      <c r="E207" s="54" t="s">
        <v>13</v>
      </c>
      <c r="F207" s="55" t="s">
        <v>14</v>
      </c>
      <c r="G207" s="55" t="s">
        <v>24</v>
      </c>
      <c r="H207" s="54" t="s">
        <v>2</v>
      </c>
      <c r="I207" s="54" t="s">
        <v>41</v>
      </c>
      <c r="J207" s="54" t="s">
        <v>40</v>
      </c>
      <c r="K207" s="54" t="s">
        <v>34</v>
      </c>
      <c r="L207" s="56" t="s">
        <v>35</v>
      </c>
      <c r="M207" s="54" t="s">
        <v>36</v>
      </c>
      <c r="N207" s="54" t="s">
        <v>3</v>
      </c>
      <c r="O207" s="55" t="s">
        <v>15</v>
      </c>
      <c r="P207" s="55" t="s">
        <v>4</v>
      </c>
      <c r="Q207" s="103" t="s">
        <v>16</v>
      </c>
    </row>
    <row r="208" spans="1:17" ht="63" x14ac:dyDescent="0.25">
      <c r="A208" s="144">
        <f>IF(C208=0,"",1+MAX(A$9:A200))</f>
        <v>132</v>
      </c>
      <c r="B208" s="191" t="s">
        <v>148</v>
      </c>
      <c r="C208" s="180">
        <v>17</v>
      </c>
      <c r="D208" s="181">
        <v>0</v>
      </c>
      <c r="E208" s="182">
        <f t="shared" si="27"/>
        <v>17</v>
      </c>
      <c r="F208" s="126" t="s">
        <v>43</v>
      </c>
      <c r="G208" s="128">
        <v>0</v>
      </c>
      <c r="H208" s="129">
        <f t="shared" si="28"/>
        <v>0</v>
      </c>
      <c r="I208" s="130">
        <v>1</v>
      </c>
      <c r="J208" s="129" t="s">
        <v>241</v>
      </c>
      <c r="K208" s="129">
        <v>65</v>
      </c>
      <c r="L208" s="131">
        <v>0</v>
      </c>
      <c r="M208" s="130">
        <f t="shared" si="29"/>
        <v>0</v>
      </c>
      <c r="N208" s="132">
        <f t="shared" si="30"/>
        <v>0</v>
      </c>
      <c r="O208" s="128">
        <f t="shared" si="31"/>
        <v>0</v>
      </c>
      <c r="P208" s="129">
        <f t="shared" si="32"/>
        <v>0</v>
      </c>
      <c r="Q208" s="172"/>
    </row>
    <row r="209" spans="1:17" x14ac:dyDescent="0.25">
      <c r="A209" s="133" t="str">
        <f>IF(C209=0,"",1+MAX(A$9:A208))</f>
        <v/>
      </c>
      <c r="B209" s="147"/>
      <c r="C209" s="148"/>
      <c r="D209" s="149"/>
      <c r="E209" s="150"/>
      <c r="F209" s="136"/>
      <c r="G209" s="138"/>
      <c r="H209" s="139"/>
      <c r="I209" s="140"/>
      <c r="J209" s="139"/>
      <c r="K209" s="139"/>
      <c r="L209" s="141"/>
      <c r="M209" s="140"/>
      <c r="N209" s="142"/>
      <c r="O209" s="138"/>
      <c r="P209" s="139"/>
      <c r="Q209" s="173"/>
    </row>
    <row r="210" spans="1:17" x14ac:dyDescent="0.25">
      <c r="A210" s="133" t="str">
        <f>IF(C210=0,"",1+MAX(A$9:A209))</f>
        <v/>
      </c>
      <c r="B210" s="152" t="s">
        <v>149</v>
      </c>
      <c r="C210" s="148"/>
      <c r="D210" s="149"/>
      <c r="E210" s="150"/>
      <c r="F210" s="136"/>
      <c r="G210" s="138"/>
      <c r="H210" s="139"/>
      <c r="I210" s="140"/>
      <c r="J210" s="139"/>
      <c r="K210" s="139"/>
      <c r="L210" s="141"/>
      <c r="M210" s="140"/>
      <c r="N210" s="142"/>
      <c r="O210" s="138"/>
      <c r="P210" s="139"/>
      <c r="Q210" s="173"/>
    </row>
    <row r="211" spans="1:17" ht="63" x14ac:dyDescent="0.25">
      <c r="A211" s="133">
        <f>IF(C211=0,"",1+MAX(A$9:A210))</f>
        <v>133</v>
      </c>
      <c r="B211" s="147" t="s">
        <v>150</v>
      </c>
      <c r="C211" s="148">
        <v>62</v>
      </c>
      <c r="D211" s="149">
        <v>0</v>
      </c>
      <c r="E211" s="150">
        <f t="shared" si="27"/>
        <v>62</v>
      </c>
      <c r="F211" s="136" t="s">
        <v>43</v>
      </c>
      <c r="G211" s="138">
        <v>0</v>
      </c>
      <c r="H211" s="139">
        <f t="shared" si="28"/>
        <v>0</v>
      </c>
      <c r="I211" s="140">
        <v>1</v>
      </c>
      <c r="J211" s="139" t="s">
        <v>241</v>
      </c>
      <c r="K211" s="139">
        <v>65</v>
      </c>
      <c r="L211" s="141">
        <v>0</v>
      </c>
      <c r="M211" s="140">
        <f t="shared" si="29"/>
        <v>0</v>
      </c>
      <c r="N211" s="142">
        <f t="shared" si="30"/>
        <v>0</v>
      </c>
      <c r="O211" s="138">
        <f t="shared" si="31"/>
        <v>0</v>
      </c>
      <c r="P211" s="139">
        <f t="shared" si="32"/>
        <v>0</v>
      </c>
      <c r="Q211" s="173"/>
    </row>
    <row r="212" spans="1:17" ht="63" x14ac:dyDescent="0.25">
      <c r="A212" s="133">
        <f>IF(C212=0,"",1+MAX(A$9:A211))</f>
        <v>134</v>
      </c>
      <c r="B212" s="147" t="s">
        <v>151</v>
      </c>
      <c r="C212" s="148">
        <v>4</v>
      </c>
      <c r="D212" s="149">
        <v>0</v>
      </c>
      <c r="E212" s="150">
        <f t="shared" si="27"/>
        <v>4</v>
      </c>
      <c r="F212" s="136" t="s">
        <v>43</v>
      </c>
      <c r="G212" s="138">
        <v>0</v>
      </c>
      <c r="H212" s="139">
        <f t="shared" si="28"/>
        <v>0</v>
      </c>
      <c r="I212" s="140">
        <v>1</v>
      </c>
      <c r="J212" s="139" t="s">
        <v>241</v>
      </c>
      <c r="K212" s="139">
        <v>65</v>
      </c>
      <c r="L212" s="141">
        <v>0</v>
      </c>
      <c r="M212" s="140">
        <f t="shared" si="29"/>
        <v>0</v>
      </c>
      <c r="N212" s="142">
        <f t="shared" si="30"/>
        <v>0</v>
      </c>
      <c r="O212" s="138">
        <f t="shared" si="31"/>
        <v>0</v>
      </c>
      <c r="P212" s="139">
        <f t="shared" si="32"/>
        <v>0</v>
      </c>
      <c r="Q212" s="173"/>
    </row>
    <row r="213" spans="1:17" ht="63" x14ac:dyDescent="0.25">
      <c r="A213" s="133">
        <f>IF(C213=0,"",1+MAX(A$9:A212))</f>
        <v>135</v>
      </c>
      <c r="B213" s="147" t="s">
        <v>152</v>
      </c>
      <c r="C213" s="148">
        <v>144</v>
      </c>
      <c r="D213" s="149">
        <v>0</v>
      </c>
      <c r="E213" s="150">
        <f t="shared" si="27"/>
        <v>144</v>
      </c>
      <c r="F213" s="136" t="s">
        <v>43</v>
      </c>
      <c r="G213" s="138">
        <v>0</v>
      </c>
      <c r="H213" s="139">
        <f t="shared" si="28"/>
        <v>0</v>
      </c>
      <c r="I213" s="140">
        <v>1</v>
      </c>
      <c r="J213" s="139" t="s">
        <v>241</v>
      </c>
      <c r="K213" s="139">
        <v>65</v>
      </c>
      <c r="L213" s="141">
        <v>0</v>
      </c>
      <c r="M213" s="140">
        <f t="shared" si="29"/>
        <v>0</v>
      </c>
      <c r="N213" s="142">
        <f t="shared" si="30"/>
        <v>0</v>
      </c>
      <c r="O213" s="138">
        <f t="shared" si="31"/>
        <v>0</v>
      </c>
      <c r="P213" s="139">
        <f t="shared" si="32"/>
        <v>0</v>
      </c>
      <c r="Q213" s="173"/>
    </row>
    <row r="214" spans="1:17" ht="63" x14ac:dyDescent="0.25">
      <c r="A214" s="133">
        <f>IF(C214=0,"",1+MAX(A$9:A213))</f>
        <v>136</v>
      </c>
      <c r="B214" s="147" t="s">
        <v>153</v>
      </c>
      <c r="C214" s="148">
        <v>482</v>
      </c>
      <c r="D214" s="149">
        <v>0</v>
      </c>
      <c r="E214" s="150">
        <f t="shared" si="27"/>
        <v>482</v>
      </c>
      <c r="F214" s="136" t="s">
        <v>43</v>
      </c>
      <c r="G214" s="138">
        <v>0</v>
      </c>
      <c r="H214" s="139">
        <f t="shared" si="28"/>
        <v>0</v>
      </c>
      <c r="I214" s="140">
        <v>1</v>
      </c>
      <c r="J214" s="139" t="s">
        <v>241</v>
      </c>
      <c r="K214" s="139">
        <v>65</v>
      </c>
      <c r="L214" s="141">
        <v>0</v>
      </c>
      <c r="M214" s="140">
        <f t="shared" si="29"/>
        <v>0</v>
      </c>
      <c r="N214" s="142">
        <f t="shared" si="30"/>
        <v>0</v>
      </c>
      <c r="O214" s="138">
        <f t="shared" si="31"/>
        <v>0</v>
      </c>
      <c r="P214" s="139">
        <f t="shared" si="32"/>
        <v>0</v>
      </c>
      <c r="Q214" s="173"/>
    </row>
    <row r="215" spans="1:17" ht="63" x14ac:dyDescent="0.25">
      <c r="A215" s="133">
        <f>IF(C215=0,"",1+MAX(A$9:A214))</f>
        <v>137</v>
      </c>
      <c r="B215" s="147" t="s">
        <v>154</v>
      </c>
      <c r="C215" s="148">
        <v>189</v>
      </c>
      <c r="D215" s="149">
        <v>0</v>
      </c>
      <c r="E215" s="150">
        <f t="shared" si="27"/>
        <v>189</v>
      </c>
      <c r="F215" s="136" t="s">
        <v>43</v>
      </c>
      <c r="G215" s="138">
        <v>0</v>
      </c>
      <c r="H215" s="139">
        <f t="shared" si="28"/>
        <v>0</v>
      </c>
      <c r="I215" s="140">
        <v>1</v>
      </c>
      <c r="J215" s="139" t="s">
        <v>241</v>
      </c>
      <c r="K215" s="139">
        <v>65</v>
      </c>
      <c r="L215" s="141">
        <v>0</v>
      </c>
      <c r="M215" s="140">
        <f t="shared" si="29"/>
        <v>0</v>
      </c>
      <c r="N215" s="142">
        <f t="shared" si="30"/>
        <v>0</v>
      </c>
      <c r="O215" s="138">
        <f t="shared" si="31"/>
        <v>0</v>
      </c>
      <c r="P215" s="139">
        <f t="shared" si="32"/>
        <v>0</v>
      </c>
      <c r="Q215" s="173"/>
    </row>
    <row r="216" spans="1:17" ht="63" x14ac:dyDescent="0.25">
      <c r="A216" s="133">
        <f>IF(C216=0,"",1+MAX(A$9:A215))</f>
        <v>138</v>
      </c>
      <c r="B216" s="147" t="s">
        <v>155</v>
      </c>
      <c r="C216" s="148">
        <v>186</v>
      </c>
      <c r="D216" s="149">
        <v>0</v>
      </c>
      <c r="E216" s="150">
        <f t="shared" si="27"/>
        <v>186</v>
      </c>
      <c r="F216" s="136" t="s">
        <v>43</v>
      </c>
      <c r="G216" s="138">
        <v>0</v>
      </c>
      <c r="H216" s="139">
        <f t="shared" si="28"/>
        <v>0</v>
      </c>
      <c r="I216" s="140">
        <v>1</v>
      </c>
      <c r="J216" s="139" t="s">
        <v>241</v>
      </c>
      <c r="K216" s="139">
        <v>65</v>
      </c>
      <c r="L216" s="141">
        <v>0</v>
      </c>
      <c r="M216" s="140">
        <f t="shared" si="29"/>
        <v>0</v>
      </c>
      <c r="N216" s="142">
        <f t="shared" si="30"/>
        <v>0</v>
      </c>
      <c r="O216" s="138">
        <f t="shared" si="31"/>
        <v>0</v>
      </c>
      <c r="P216" s="139">
        <f t="shared" si="32"/>
        <v>0</v>
      </c>
      <c r="Q216" s="173"/>
    </row>
    <row r="217" spans="1:17" ht="63" x14ac:dyDescent="0.25">
      <c r="A217" s="133">
        <f>IF(C217=0,"",1+MAX(A$9:A216))</f>
        <v>139</v>
      </c>
      <c r="B217" s="147" t="s">
        <v>156</v>
      </c>
      <c r="C217" s="148">
        <v>62</v>
      </c>
      <c r="D217" s="149">
        <v>0</v>
      </c>
      <c r="E217" s="150">
        <f t="shared" si="27"/>
        <v>62</v>
      </c>
      <c r="F217" s="136" t="s">
        <v>43</v>
      </c>
      <c r="G217" s="138">
        <v>0</v>
      </c>
      <c r="H217" s="139">
        <f t="shared" si="28"/>
        <v>0</v>
      </c>
      <c r="I217" s="140">
        <v>1</v>
      </c>
      <c r="J217" s="139" t="s">
        <v>241</v>
      </c>
      <c r="K217" s="139">
        <v>65</v>
      </c>
      <c r="L217" s="141">
        <v>0</v>
      </c>
      <c r="M217" s="140">
        <f t="shared" si="29"/>
        <v>0</v>
      </c>
      <c r="N217" s="142">
        <f t="shared" si="30"/>
        <v>0</v>
      </c>
      <c r="O217" s="138">
        <f t="shared" si="31"/>
        <v>0</v>
      </c>
      <c r="P217" s="139">
        <f t="shared" si="32"/>
        <v>0</v>
      </c>
      <c r="Q217" s="173"/>
    </row>
    <row r="218" spans="1:17" ht="63" x14ac:dyDescent="0.25">
      <c r="A218" s="133">
        <f>IF(C218=0,"",1+MAX(A$9:A217))</f>
        <v>140</v>
      </c>
      <c r="B218" s="147" t="s">
        <v>157</v>
      </c>
      <c r="C218" s="148">
        <v>34</v>
      </c>
      <c r="D218" s="149">
        <v>0</v>
      </c>
      <c r="E218" s="150">
        <f t="shared" si="27"/>
        <v>34</v>
      </c>
      <c r="F218" s="136" t="s">
        <v>43</v>
      </c>
      <c r="G218" s="138">
        <v>0</v>
      </c>
      <c r="H218" s="139">
        <f t="shared" si="28"/>
        <v>0</v>
      </c>
      <c r="I218" s="140">
        <v>1</v>
      </c>
      <c r="J218" s="139" t="s">
        <v>241</v>
      </c>
      <c r="K218" s="139">
        <v>65</v>
      </c>
      <c r="L218" s="141">
        <v>0</v>
      </c>
      <c r="M218" s="140">
        <f t="shared" si="29"/>
        <v>0</v>
      </c>
      <c r="N218" s="142">
        <f t="shared" si="30"/>
        <v>0</v>
      </c>
      <c r="O218" s="138">
        <f t="shared" si="31"/>
        <v>0</v>
      </c>
      <c r="P218" s="139">
        <f t="shared" si="32"/>
        <v>0</v>
      </c>
      <c r="Q218" s="173"/>
    </row>
    <row r="219" spans="1:17" ht="63" x14ac:dyDescent="0.25">
      <c r="A219" s="133">
        <f>IF(C219=0,"",1+MAX(A$9:A218))</f>
        <v>141</v>
      </c>
      <c r="B219" s="147" t="s">
        <v>158</v>
      </c>
      <c r="C219" s="148">
        <v>314</v>
      </c>
      <c r="D219" s="149">
        <v>0</v>
      </c>
      <c r="E219" s="150">
        <f t="shared" si="27"/>
        <v>314</v>
      </c>
      <c r="F219" s="136" t="s">
        <v>43</v>
      </c>
      <c r="G219" s="138">
        <v>0</v>
      </c>
      <c r="H219" s="139">
        <f t="shared" si="28"/>
        <v>0</v>
      </c>
      <c r="I219" s="140">
        <v>1</v>
      </c>
      <c r="J219" s="139" t="s">
        <v>241</v>
      </c>
      <c r="K219" s="139">
        <v>65</v>
      </c>
      <c r="L219" s="141">
        <v>0</v>
      </c>
      <c r="M219" s="140">
        <f t="shared" si="29"/>
        <v>0</v>
      </c>
      <c r="N219" s="142">
        <f t="shared" si="30"/>
        <v>0</v>
      </c>
      <c r="O219" s="138">
        <f t="shared" si="31"/>
        <v>0</v>
      </c>
      <c r="P219" s="139">
        <f t="shared" si="32"/>
        <v>0</v>
      </c>
      <c r="Q219" s="173"/>
    </row>
    <row r="220" spans="1:17" ht="63" x14ac:dyDescent="0.25">
      <c r="A220" s="133">
        <f>IF(C220=0,"",1+MAX(A$9:A219))</f>
        <v>142</v>
      </c>
      <c r="B220" s="147" t="s">
        <v>159</v>
      </c>
      <c r="C220" s="148">
        <v>132</v>
      </c>
      <c r="D220" s="149">
        <v>0</v>
      </c>
      <c r="E220" s="150">
        <f t="shared" si="27"/>
        <v>132</v>
      </c>
      <c r="F220" s="136" t="s">
        <v>43</v>
      </c>
      <c r="G220" s="138">
        <v>0</v>
      </c>
      <c r="H220" s="139">
        <f t="shared" si="28"/>
        <v>0</v>
      </c>
      <c r="I220" s="140">
        <v>1</v>
      </c>
      <c r="J220" s="139" t="s">
        <v>241</v>
      </c>
      <c r="K220" s="139">
        <v>65</v>
      </c>
      <c r="L220" s="141">
        <v>0</v>
      </c>
      <c r="M220" s="140">
        <f t="shared" si="29"/>
        <v>0</v>
      </c>
      <c r="N220" s="142">
        <f t="shared" si="30"/>
        <v>0</v>
      </c>
      <c r="O220" s="138">
        <f t="shared" si="31"/>
        <v>0</v>
      </c>
      <c r="P220" s="139">
        <f t="shared" si="32"/>
        <v>0</v>
      </c>
      <c r="Q220" s="173"/>
    </row>
    <row r="221" spans="1:17" ht="63" x14ac:dyDescent="0.25">
      <c r="A221" s="133">
        <f>IF(C221=0,"",1+MAX(A$9:A220))</f>
        <v>143</v>
      </c>
      <c r="B221" s="147" t="s">
        <v>160</v>
      </c>
      <c r="C221" s="148">
        <v>413</v>
      </c>
      <c r="D221" s="149">
        <v>0</v>
      </c>
      <c r="E221" s="150">
        <f t="shared" si="27"/>
        <v>413</v>
      </c>
      <c r="F221" s="136" t="s">
        <v>43</v>
      </c>
      <c r="G221" s="138">
        <v>0</v>
      </c>
      <c r="H221" s="139">
        <f t="shared" si="28"/>
        <v>0</v>
      </c>
      <c r="I221" s="140">
        <v>1</v>
      </c>
      <c r="J221" s="139" t="s">
        <v>241</v>
      </c>
      <c r="K221" s="139">
        <v>65</v>
      </c>
      <c r="L221" s="141">
        <v>0</v>
      </c>
      <c r="M221" s="140">
        <f t="shared" si="29"/>
        <v>0</v>
      </c>
      <c r="N221" s="142">
        <f t="shared" si="30"/>
        <v>0</v>
      </c>
      <c r="O221" s="138">
        <f t="shared" si="31"/>
        <v>0</v>
      </c>
      <c r="P221" s="139">
        <f t="shared" si="32"/>
        <v>0</v>
      </c>
      <c r="Q221" s="173"/>
    </row>
    <row r="222" spans="1:17" x14ac:dyDescent="0.25">
      <c r="A222" s="133" t="str">
        <f>IF(C222=0,"",1+MAX(A$9:A221))</f>
        <v/>
      </c>
      <c r="B222" s="147"/>
      <c r="C222" s="148"/>
      <c r="D222" s="149"/>
      <c r="E222" s="150"/>
      <c r="F222" s="136"/>
      <c r="G222" s="138"/>
      <c r="H222" s="139"/>
      <c r="I222" s="140"/>
      <c r="J222" s="139"/>
      <c r="K222" s="139"/>
      <c r="L222" s="141"/>
      <c r="M222" s="140"/>
      <c r="N222" s="142"/>
      <c r="O222" s="138"/>
      <c r="P222" s="139"/>
      <c r="Q222" s="173"/>
    </row>
    <row r="223" spans="1:17" x14ac:dyDescent="0.25">
      <c r="A223" s="133" t="str">
        <f>IF(C223=0,"",1+MAX(A$9:A222))</f>
        <v/>
      </c>
      <c r="B223" s="152" t="s">
        <v>161</v>
      </c>
      <c r="C223" s="148"/>
      <c r="D223" s="149"/>
      <c r="E223" s="150"/>
      <c r="F223" s="136"/>
      <c r="G223" s="138"/>
      <c r="H223" s="139"/>
      <c r="I223" s="140"/>
      <c r="J223" s="139"/>
      <c r="K223" s="139"/>
      <c r="L223" s="141"/>
      <c r="M223" s="140"/>
      <c r="N223" s="142"/>
      <c r="O223" s="138"/>
      <c r="P223" s="139"/>
      <c r="Q223" s="173"/>
    </row>
    <row r="224" spans="1:17" ht="79.5" thickBot="1" x14ac:dyDescent="0.3">
      <c r="A224" s="158">
        <f>IF(C224=0,"",1+MAX(A$9:A223))</f>
        <v>144</v>
      </c>
      <c r="B224" s="176" t="s">
        <v>162</v>
      </c>
      <c r="C224" s="177">
        <v>390</v>
      </c>
      <c r="D224" s="161">
        <v>0</v>
      </c>
      <c r="E224" s="162">
        <f t="shared" si="27"/>
        <v>390</v>
      </c>
      <c r="F224" s="178" t="s">
        <v>43</v>
      </c>
      <c r="G224" s="164">
        <v>0</v>
      </c>
      <c r="H224" s="165">
        <f t="shared" si="28"/>
        <v>0</v>
      </c>
      <c r="I224" s="166">
        <v>1</v>
      </c>
      <c r="J224" s="165" t="s">
        <v>241</v>
      </c>
      <c r="K224" s="165">
        <v>65</v>
      </c>
      <c r="L224" s="167">
        <v>0</v>
      </c>
      <c r="M224" s="166">
        <f t="shared" si="29"/>
        <v>0</v>
      </c>
      <c r="N224" s="168">
        <f t="shared" si="30"/>
        <v>0</v>
      </c>
      <c r="O224" s="164">
        <f t="shared" si="31"/>
        <v>0</v>
      </c>
      <c r="P224" s="165">
        <f t="shared" si="32"/>
        <v>0</v>
      </c>
      <c r="Q224" s="179"/>
    </row>
    <row r="225" spans="1:17" x14ac:dyDescent="0.25">
      <c r="A225" s="57"/>
      <c r="B225" s="58"/>
      <c r="C225" s="59"/>
      <c r="D225" s="60"/>
      <c r="E225" s="60"/>
      <c r="F225" s="61"/>
      <c r="G225" s="61"/>
      <c r="H225" s="61"/>
      <c r="I225" s="61"/>
      <c r="J225" s="60"/>
      <c r="K225" s="60"/>
      <c r="L225" s="62"/>
      <c r="M225" s="60"/>
      <c r="N225" s="60"/>
      <c r="O225" s="60"/>
      <c r="P225" s="60"/>
      <c r="Q225" s="102"/>
    </row>
    <row r="226" spans="1:17" x14ac:dyDescent="0.25">
      <c r="A226" s="35" t="s">
        <v>251</v>
      </c>
      <c r="B226" s="86"/>
      <c r="C226" s="87"/>
      <c r="D226" s="88"/>
      <c r="E226" s="88"/>
      <c r="F226" s="89"/>
      <c r="G226" s="89"/>
      <c r="H226" s="89"/>
      <c r="I226" s="90"/>
      <c r="J226" s="88"/>
      <c r="K226" s="90" t="s">
        <v>6</v>
      </c>
      <c r="L226" s="90"/>
      <c r="M226" s="88"/>
      <c r="N226" s="88"/>
      <c r="O226" s="90"/>
      <c r="P226" s="90"/>
      <c r="Q226" s="91"/>
    </row>
    <row r="227" spans="1:17" x14ac:dyDescent="0.25">
      <c r="A227" s="35" t="s">
        <v>252</v>
      </c>
      <c r="B227" s="86"/>
      <c r="C227" s="92"/>
      <c r="D227" s="88"/>
      <c r="E227" s="88"/>
      <c r="F227" s="89"/>
      <c r="G227" s="89"/>
      <c r="H227" s="89"/>
      <c r="I227" s="93"/>
      <c r="J227" s="88"/>
      <c r="K227" s="94" t="s">
        <v>7</v>
      </c>
      <c r="L227" s="95"/>
      <c r="M227" s="88"/>
      <c r="N227" s="88"/>
      <c r="O227" s="94"/>
      <c r="P227" s="95"/>
      <c r="Q227" s="91"/>
    </row>
    <row r="228" spans="1:17" x14ac:dyDescent="0.25">
      <c r="A228" s="36"/>
      <c r="B228" s="86"/>
      <c r="C228" s="87"/>
      <c r="D228" s="88"/>
      <c r="E228" s="88"/>
      <c r="F228" s="89"/>
      <c r="G228" s="89"/>
      <c r="H228" s="89"/>
      <c r="I228" s="93"/>
      <c r="J228" s="88"/>
      <c r="K228" s="94" t="s">
        <v>8</v>
      </c>
      <c r="L228" s="94"/>
      <c r="M228" s="88"/>
      <c r="N228" s="88"/>
      <c r="O228" s="94"/>
      <c r="P228" s="94"/>
      <c r="Q228" s="91"/>
    </row>
    <row r="229" spans="1:17" x14ac:dyDescent="0.25">
      <c r="A229" s="37" t="s">
        <v>253</v>
      </c>
      <c r="B229" s="96"/>
      <c r="C229" s="95"/>
      <c r="D229" s="88"/>
      <c r="E229" s="88"/>
      <c r="F229" s="89"/>
      <c r="G229" s="89"/>
      <c r="H229" s="89"/>
      <c r="I229" s="88"/>
      <c r="J229" s="88"/>
      <c r="K229" s="94" t="s">
        <v>9</v>
      </c>
      <c r="L229" s="94"/>
      <c r="M229" s="88"/>
      <c r="N229" s="88"/>
      <c r="O229" s="94"/>
      <c r="P229" s="94"/>
      <c r="Q229" s="91"/>
    </row>
    <row r="230" spans="1:17" ht="33" customHeight="1" thickBot="1" x14ac:dyDescent="0.3">
      <c r="A230" s="38"/>
      <c r="B230" s="39"/>
      <c r="C230" s="40"/>
      <c r="D230" s="41"/>
      <c r="E230" s="41"/>
      <c r="F230" s="42"/>
      <c r="G230" s="42"/>
      <c r="H230" s="42"/>
      <c r="I230" s="42"/>
      <c r="J230" s="43"/>
      <c r="K230" s="44" t="s">
        <v>0</v>
      </c>
      <c r="L230" s="45">
        <f ca="1">TODAY()</f>
        <v>46154</v>
      </c>
      <c r="M230" s="41"/>
      <c r="N230" s="43"/>
      <c r="O230" s="44"/>
      <c r="P230" s="45"/>
      <c r="Q230" s="97"/>
    </row>
    <row r="231" spans="1:17" ht="48" thickBot="1" x14ac:dyDescent="0.3">
      <c r="A231" s="53" t="s">
        <v>10</v>
      </c>
      <c r="B231" s="54" t="s">
        <v>1</v>
      </c>
      <c r="C231" s="55" t="s">
        <v>11</v>
      </c>
      <c r="D231" s="55" t="s">
        <v>12</v>
      </c>
      <c r="E231" s="54" t="s">
        <v>13</v>
      </c>
      <c r="F231" s="55" t="s">
        <v>14</v>
      </c>
      <c r="G231" s="55" t="s">
        <v>24</v>
      </c>
      <c r="H231" s="54" t="s">
        <v>2</v>
      </c>
      <c r="I231" s="54" t="s">
        <v>41</v>
      </c>
      <c r="J231" s="54" t="s">
        <v>40</v>
      </c>
      <c r="K231" s="54" t="s">
        <v>34</v>
      </c>
      <c r="L231" s="56" t="s">
        <v>35</v>
      </c>
      <c r="M231" s="54" t="s">
        <v>36</v>
      </c>
      <c r="N231" s="54" t="s">
        <v>3</v>
      </c>
      <c r="O231" s="55" t="s">
        <v>15</v>
      </c>
      <c r="P231" s="55" t="s">
        <v>4</v>
      </c>
      <c r="Q231" s="103" t="s">
        <v>16</v>
      </c>
    </row>
    <row r="232" spans="1:17" ht="78.75" x14ac:dyDescent="0.25">
      <c r="A232" s="144">
        <f>IF(C232=0,"",1+MAX(A$9:A224))</f>
        <v>145</v>
      </c>
      <c r="B232" s="191" t="s">
        <v>163</v>
      </c>
      <c r="C232" s="180">
        <v>1062</v>
      </c>
      <c r="D232" s="181">
        <v>0</v>
      </c>
      <c r="E232" s="182">
        <f t="shared" si="27"/>
        <v>1062</v>
      </c>
      <c r="F232" s="126" t="s">
        <v>43</v>
      </c>
      <c r="G232" s="128">
        <v>0</v>
      </c>
      <c r="H232" s="129">
        <f t="shared" si="28"/>
        <v>0</v>
      </c>
      <c r="I232" s="130">
        <v>1</v>
      </c>
      <c r="J232" s="129" t="s">
        <v>241</v>
      </c>
      <c r="K232" s="129">
        <v>65</v>
      </c>
      <c r="L232" s="131">
        <v>0</v>
      </c>
      <c r="M232" s="130">
        <f t="shared" si="29"/>
        <v>0</v>
      </c>
      <c r="N232" s="132">
        <f t="shared" si="30"/>
        <v>0</v>
      </c>
      <c r="O232" s="128">
        <f t="shared" si="31"/>
        <v>0</v>
      </c>
      <c r="P232" s="129">
        <f t="shared" si="32"/>
        <v>0</v>
      </c>
      <c r="Q232" s="172"/>
    </row>
    <row r="233" spans="1:17" ht="78.75" x14ac:dyDescent="0.25">
      <c r="A233" s="133">
        <f>IF(C233=0,"",1+MAX(A$9:A232))</f>
        <v>146</v>
      </c>
      <c r="B233" s="147" t="s">
        <v>164</v>
      </c>
      <c r="C233" s="148">
        <v>395</v>
      </c>
      <c r="D233" s="149">
        <v>0</v>
      </c>
      <c r="E233" s="150">
        <f t="shared" si="27"/>
        <v>395</v>
      </c>
      <c r="F233" s="136" t="s">
        <v>43</v>
      </c>
      <c r="G233" s="138">
        <v>0</v>
      </c>
      <c r="H233" s="139">
        <f t="shared" si="28"/>
        <v>0</v>
      </c>
      <c r="I233" s="140">
        <v>1</v>
      </c>
      <c r="J233" s="139" t="s">
        <v>241</v>
      </c>
      <c r="K233" s="139">
        <v>65</v>
      </c>
      <c r="L233" s="141">
        <v>0</v>
      </c>
      <c r="M233" s="140">
        <f t="shared" si="29"/>
        <v>0</v>
      </c>
      <c r="N233" s="142">
        <f t="shared" si="30"/>
        <v>0</v>
      </c>
      <c r="O233" s="138">
        <f t="shared" si="31"/>
        <v>0</v>
      </c>
      <c r="P233" s="139">
        <f t="shared" si="32"/>
        <v>0</v>
      </c>
      <c r="Q233" s="173"/>
    </row>
    <row r="234" spans="1:17" ht="78.75" x14ac:dyDescent="0.25">
      <c r="A234" s="133">
        <f>IF(C234=0,"",1+MAX(A$9:A233))</f>
        <v>147</v>
      </c>
      <c r="B234" s="147" t="s">
        <v>165</v>
      </c>
      <c r="C234" s="148">
        <v>282</v>
      </c>
      <c r="D234" s="149">
        <v>0</v>
      </c>
      <c r="E234" s="150">
        <f t="shared" si="27"/>
        <v>282</v>
      </c>
      <c r="F234" s="136" t="s">
        <v>43</v>
      </c>
      <c r="G234" s="138">
        <v>0</v>
      </c>
      <c r="H234" s="139">
        <f t="shared" si="28"/>
        <v>0</v>
      </c>
      <c r="I234" s="140">
        <v>1</v>
      </c>
      <c r="J234" s="139" t="s">
        <v>241</v>
      </c>
      <c r="K234" s="139">
        <v>65</v>
      </c>
      <c r="L234" s="141">
        <v>0</v>
      </c>
      <c r="M234" s="140">
        <f t="shared" si="29"/>
        <v>0</v>
      </c>
      <c r="N234" s="142">
        <f t="shared" si="30"/>
        <v>0</v>
      </c>
      <c r="O234" s="138">
        <f t="shared" si="31"/>
        <v>0</v>
      </c>
      <c r="P234" s="139">
        <f t="shared" si="32"/>
        <v>0</v>
      </c>
      <c r="Q234" s="173"/>
    </row>
    <row r="235" spans="1:17" ht="78.75" x14ac:dyDescent="0.25">
      <c r="A235" s="133">
        <f>IF(C235=0,"",1+MAX(A$9:A234))</f>
        <v>148</v>
      </c>
      <c r="B235" s="147" t="s">
        <v>166</v>
      </c>
      <c r="C235" s="148">
        <v>2037</v>
      </c>
      <c r="D235" s="149">
        <v>0</v>
      </c>
      <c r="E235" s="150">
        <f t="shared" si="27"/>
        <v>2037</v>
      </c>
      <c r="F235" s="136" t="s">
        <v>43</v>
      </c>
      <c r="G235" s="138">
        <v>0</v>
      </c>
      <c r="H235" s="139">
        <f t="shared" si="28"/>
        <v>0</v>
      </c>
      <c r="I235" s="140">
        <v>1</v>
      </c>
      <c r="J235" s="139" t="s">
        <v>241</v>
      </c>
      <c r="K235" s="139">
        <v>65</v>
      </c>
      <c r="L235" s="141">
        <v>0</v>
      </c>
      <c r="M235" s="140">
        <f t="shared" si="29"/>
        <v>0</v>
      </c>
      <c r="N235" s="142">
        <f t="shared" si="30"/>
        <v>0</v>
      </c>
      <c r="O235" s="138">
        <f t="shared" si="31"/>
        <v>0</v>
      </c>
      <c r="P235" s="139">
        <f t="shared" si="32"/>
        <v>0</v>
      </c>
      <c r="Q235" s="173"/>
    </row>
    <row r="236" spans="1:17" ht="78.75" x14ac:dyDescent="0.25">
      <c r="A236" s="133">
        <f>IF(C236=0,"",1+MAX(A$9:A235))</f>
        <v>149</v>
      </c>
      <c r="B236" s="147" t="s">
        <v>167</v>
      </c>
      <c r="C236" s="148">
        <v>2764</v>
      </c>
      <c r="D236" s="149">
        <v>0</v>
      </c>
      <c r="E236" s="150">
        <f t="shared" si="27"/>
        <v>2764</v>
      </c>
      <c r="F236" s="136" t="s">
        <v>43</v>
      </c>
      <c r="G236" s="138">
        <v>0</v>
      </c>
      <c r="H236" s="139">
        <f t="shared" si="28"/>
        <v>0</v>
      </c>
      <c r="I236" s="140">
        <v>1</v>
      </c>
      <c r="J236" s="139" t="s">
        <v>241</v>
      </c>
      <c r="K236" s="139">
        <v>65</v>
      </c>
      <c r="L236" s="141">
        <v>0</v>
      </c>
      <c r="M236" s="140">
        <f t="shared" si="29"/>
        <v>0</v>
      </c>
      <c r="N236" s="142">
        <f t="shared" si="30"/>
        <v>0</v>
      </c>
      <c r="O236" s="138">
        <f t="shared" si="31"/>
        <v>0</v>
      </c>
      <c r="P236" s="139">
        <f t="shared" si="32"/>
        <v>0</v>
      </c>
      <c r="Q236" s="173"/>
    </row>
    <row r="237" spans="1:17" ht="78.75" x14ac:dyDescent="0.25">
      <c r="A237" s="133">
        <f>IF(C237=0,"",1+MAX(A$9:A236))</f>
        <v>150</v>
      </c>
      <c r="B237" s="147" t="s">
        <v>168</v>
      </c>
      <c r="C237" s="148">
        <v>240</v>
      </c>
      <c r="D237" s="149">
        <v>0</v>
      </c>
      <c r="E237" s="150">
        <f t="shared" si="27"/>
        <v>240</v>
      </c>
      <c r="F237" s="136" t="s">
        <v>43</v>
      </c>
      <c r="G237" s="138">
        <v>0</v>
      </c>
      <c r="H237" s="139">
        <f t="shared" si="28"/>
        <v>0</v>
      </c>
      <c r="I237" s="140">
        <v>1</v>
      </c>
      <c r="J237" s="139" t="s">
        <v>241</v>
      </c>
      <c r="K237" s="139">
        <v>65</v>
      </c>
      <c r="L237" s="141">
        <v>0</v>
      </c>
      <c r="M237" s="140">
        <f t="shared" si="29"/>
        <v>0</v>
      </c>
      <c r="N237" s="142">
        <f t="shared" si="30"/>
        <v>0</v>
      </c>
      <c r="O237" s="138">
        <f t="shared" si="31"/>
        <v>0</v>
      </c>
      <c r="P237" s="139">
        <f t="shared" si="32"/>
        <v>0</v>
      </c>
      <c r="Q237" s="173"/>
    </row>
    <row r="238" spans="1:17" ht="78.75" x14ac:dyDescent="0.25">
      <c r="A238" s="133">
        <f>IF(C238=0,"",1+MAX(A$9:A237))</f>
        <v>151</v>
      </c>
      <c r="B238" s="147" t="s">
        <v>169</v>
      </c>
      <c r="C238" s="148">
        <v>328</v>
      </c>
      <c r="D238" s="149">
        <v>0</v>
      </c>
      <c r="E238" s="150">
        <f t="shared" si="27"/>
        <v>328</v>
      </c>
      <c r="F238" s="136" t="s">
        <v>43</v>
      </c>
      <c r="G238" s="138">
        <v>0</v>
      </c>
      <c r="H238" s="139">
        <f t="shared" si="28"/>
        <v>0</v>
      </c>
      <c r="I238" s="140">
        <v>1</v>
      </c>
      <c r="J238" s="139" t="s">
        <v>241</v>
      </c>
      <c r="K238" s="139">
        <v>65</v>
      </c>
      <c r="L238" s="141">
        <v>0</v>
      </c>
      <c r="M238" s="140">
        <f t="shared" si="29"/>
        <v>0</v>
      </c>
      <c r="N238" s="142">
        <f t="shared" si="30"/>
        <v>0</v>
      </c>
      <c r="O238" s="138">
        <f t="shared" si="31"/>
        <v>0</v>
      </c>
      <c r="P238" s="139">
        <f t="shared" si="32"/>
        <v>0</v>
      </c>
      <c r="Q238" s="173"/>
    </row>
    <row r="239" spans="1:17" ht="78.75" x14ac:dyDescent="0.25">
      <c r="A239" s="133">
        <f>IF(C239=0,"",1+MAX(A$9:A238))</f>
        <v>152</v>
      </c>
      <c r="B239" s="147" t="s">
        <v>170</v>
      </c>
      <c r="C239" s="148">
        <v>230</v>
      </c>
      <c r="D239" s="149">
        <v>0</v>
      </c>
      <c r="E239" s="150">
        <f t="shared" si="27"/>
        <v>230</v>
      </c>
      <c r="F239" s="136" t="s">
        <v>43</v>
      </c>
      <c r="G239" s="138">
        <v>0</v>
      </c>
      <c r="H239" s="139">
        <f t="shared" si="28"/>
        <v>0</v>
      </c>
      <c r="I239" s="140">
        <v>1</v>
      </c>
      <c r="J239" s="139" t="s">
        <v>241</v>
      </c>
      <c r="K239" s="139">
        <v>65</v>
      </c>
      <c r="L239" s="141">
        <v>0</v>
      </c>
      <c r="M239" s="140">
        <f t="shared" si="29"/>
        <v>0</v>
      </c>
      <c r="N239" s="142">
        <f t="shared" si="30"/>
        <v>0</v>
      </c>
      <c r="O239" s="138">
        <f t="shared" si="31"/>
        <v>0</v>
      </c>
      <c r="P239" s="139">
        <f t="shared" si="32"/>
        <v>0</v>
      </c>
      <c r="Q239" s="173"/>
    </row>
    <row r="240" spans="1:17" ht="78.75" x14ac:dyDescent="0.25">
      <c r="A240" s="133">
        <f>IF(C240=0,"",1+MAX(A$9:A239))</f>
        <v>153</v>
      </c>
      <c r="B240" s="147" t="s">
        <v>171</v>
      </c>
      <c r="C240" s="148">
        <v>109</v>
      </c>
      <c r="D240" s="149">
        <v>0</v>
      </c>
      <c r="E240" s="150">
        <f t="shared" si="27"/>
        <v>109</v>
      </c>
      <c r="F240" s="136" t="s">
        <v>43</v>
      </c>
      <c r="G240" s="138">
        <v>0</v>
      </c>
      <c r="H240" s="139">
        <f t="shared" si="28"/>
        <v>0</v>
      </c>
      <c r="I240" s="140">
        <v>1</v>
      </c>
      <c r="J240" s="139" t="s">
        <v>241</v>
      </c>
      <c r="K240" s="139">
        <v>65</v>
      </c>
      <c r="L240" s="141">
        <v>0</v>
      </c>
      <c r="M240" s="140">
        <f t="shared" si="29"/>
        <v>0</v>
      </c>
      <c r="N240" s="142">
        <f t="shared" si="30"/>
        <v>0</v>
      </c>
      <c r="O240" s="138">
        <f t="shared" si="31"/>
        <v>0</v>
      </c>
      <c r="P240" s="139">
        <f t="shared" si="32"/>
        <v>0</v>
      </c>
      <c r="Q240" s="173"/>
    </row>
    <row r="241" spans="1:17" ht="78.75" x14ac:dyDescent="0.25">
      <c r="A241" s="133">
        <f>IF(C241=0,"",1+MAX(A$9:A240))</f>
        <v>154</v>
      </c>
      <c r="B241" s="147" t="s">
        <v>172</v>
      </c>
      <c r="C241" s="148">
        <v>76</v>
      </c>
      <c r="D241" s="149">
        <v>0</v>
      </c>
      <c r="E241" s="150">
        <f t="shared" si="27"/>
        <v>76</v>
      </c>
      <c r="F241" s="136" t="s">
        <v>43</v>
      </c>
      <c r="G241" s="138">
        <v>0</v>
      </c>
      <c r="H241" s="139">
        <f t="shared" si="28"/>
        <v>0</v>
      </c>
      <c r="I241" s="140">
        <v>1</v>
      </c>
      <c r="J241" s="139" t="s">
        <v>241</v>
      </c>
      <c r="K241" s="139">
        <v>65</v>
      </c>
      <c r="L241" s="141">
        <v>0</v>
      </c>
      <c r="M241" s="140">
        <f t="shared" si="29"/>
        <v>0</v>
      </c>
      <c r="N241" s="142">
        <f t="shared" si="30"/>
        <v>0</v>
      </c>
      <c r="O241" s="138">
        <f t="shared" si="31"/>
        <v>0</v>
      </c>
      <c r="P241" s="139">
        <f t="shared" si="32"/>
        <v>0</v>
      </c>
      <c r="Q241" s="173"/>
    </row>
    <row r="242" spans="1:17" ht="63" x14ac:dyDescent="0.25">
      <c r="A242" s="133">
        <f>IF(C242=0,"",1+MAX(A$9:A241))</f>
        <v>155</v>
      </c>
      <c r="B242" s="147" t="s">
        <v>173</v>
      </c>
      <c r="C242" s="148">
        <v>18</v>
      </c>
      <c r="D242" s="149">
        <v>0</v>
      </c>
      <c r="E242" s="150">
        <f t="shared" si="27"/>
        <v>18</v>
      </c>
      <c r="F242" s="136" t="s">
        <v>43</v>
      </c>
      <c r="G242" s="138">
        <v>0</v>
      </c>
      <c r="H242" s="139">
        <f t="shared" si="28"/>
        <v>0</v>
      </c>
      <c r="I242" s="140">
        <v>1</v>
      </c>
      <c r="J242" s="139" t="s">
        <v>241</v>
      </c>
      <c r="K242" s="139">
        <v>65</v>
      </c>
      <c r="L242" s="141">
        <v>0</v>
      </c>
      <c r="M242" s="140">
        <f t="shared" si="29"/>
        <v>0</v>
      </c>
      <c r="N242" s="142">
        <f t="shared" si="30"/>
        <v>0</v>
      </c>
      <c r="O242" s="138">
        <f t="shared" si="31"/>
        <v>0</v>
      </c>
      <c r="P242" s="139">
        <f t="shared" si="32"/>
        <v>0</v>
      </c>
      <c r="Q242" s="173"/>
    </row>
    <row r="243" spans="1:17" ht="16.5" thickBot="1" x14ac:dyDescent="0.3">
      <c r="A243" s="158"/>
      <c r="B243" s="176"/>
      <c r="C243" s="177"/>
      <c r="D243" s="161"/>
      <c r="E243" s="162"/>
      <c r="F243" s="178"/>
      <c r="G243" s="164"/>
      <c r="H243" s="165"/>
      <c r="I243" s="166"/>
      <c r="J243" s="165"/>
      <c r="K243" s="165"/>
      <c r="L243" s="167"/>
      <c r="M243" s="166"/>
      <c r="N243" s="168"/>
      <c r="O243" s="164"/>
      <c r="P243" s="165"/>
      <c r="Q243" s="179"/>
    </row>
    <row r="244" spans="1:17" x14ac:dyDescent="0.25">
      <c r="A244" s="57"/>
      <c r="B244" s="58"/>
      <c r="C244" s="59"/>
      <c r="D244" s="60"/>
      <c r="E244" s="60"/>
      <c r="F244" s="61"/>
      <c r="G244" s="61"/>
      <c r="H244" s="61"/>
      <c r="I244" s="61"/>
      <c r="J244" s="60"/>
      <c r="K244" s="60"/>
      <c r="L244" s="62"/>
      <c r="M244" s="60"/>
      <c r="N244" s="60"/>
      <c r="O244" s="60"/>
      <c r="P244" s="60"/>
      <c r="Q244" s="102"/>
    </row>
    <row r="245" spans="1:17" x14ac:dyDescent="0.25">
      <c r="A245" s="35" t="s">
        <v>251</v>
      </c>
      <c r="B245" s="86"/>
      <c r="C245" s="87"/>
      <c r="D245" s="88"/>
      <c r="E245" s="88"/>
      <c r="F245" s="89"/>
      <c r="G245" s="89"/>
      <c r="H245" s="89"/>
      <c r="I245" s="90"/>
      <c r="J245" s="88"/>
      <c r="K245" s="90" t="s">
        <v>6</v>
      </c>
      <c r="L245" s="90"/>
      <c r="M245" s="88"/>
      <c r="N245" s="88"/>
      <c r="O245" s="90"/>
      <c r="P245" s="90"/>
      <c r="Q245" s="91"/>
    </row>
    <row r="246" spans="1:17" x14ac:dyDescent="0.25">
      <c r="A246" s="35" t="s">
        <v>252</v>
      </c>
      <c r="B246" s="86"/>
      <c r="C246" s="92"/>
      <c r="D246" s="88"/>
      <c r="E246" s="88"/>
      <c r="F246" s="89"/>
      <c r="G246" s="89"/>
      <c r="H246" s="89"/>
      <c r="I246" s="93"/>
      <c r="J246" s="88"/>
      <c r="K246" s="94" t="s">
        <v>7</v>
      </c>
      <c r="L246" s="95"/>
      <c r="M246" s="88"/>
      <c r="N246" s="88"/>
      <c r="O246" s="94"/>
      <c r="P246" s="95"/>
      <c r="Q246" s="91"/>
    </row>
    <row r="247" spans="1:17" x14ac:dyDescent="0.25">
      <c r="A247" s="36"/>
      <c r="B247" s="86"/>
      <c r="C247" s="87"/>
      <c r="D247" s="88"/>
      <c r="E247" s="88"/>
      <c r="F247" s="89"/>
      <c r="G247" s="89"/>
      <c r="H247" s="89"/>
      <c r="I247" s="93"/>
      <c r="J247" s="88"/>
      <c r="K247" s="94" t="s">
        <v>8</v>
      </c>
      <c r="L247" s="94"/>
      <c r="M247" s="88"/>
      <c r="N247" s="88"/>
      <c r="O247" s="94"/>
      <c r="P247" s="94"/>
      <c r="Q247" s="91"/>
    </row>
    <row r="248" spans="1:17" x14ac:dyDescent="0.25">
      <c r="A248" s="37" t="s">
        <v>253</v>
      </c>
      <c r="B248" s="96"/>
      <c r="C248" s="95"/>
      <c r="D248" s="88"/>
      <c r="E248" s="88"/>
      <c r="F248" s="89"/>
      <c r="G248" s="89"/>
      <c r="H248" s="89"/>
      <c r="I248" s="88"/>
      <c r="J248" s="88"/>
      <c r="K248" s="94" t="s">
        <v>9</v>
      </c>
      <c r="L248" s="94"/>
      <c r="M248" s="88"/>
      <c r="N248" s="88"/>
      <c r="O248" s="94"/>
      <c r="P248" s="94"/>
      <c r="Q248" s="91"/>
    </row>
    <row r="249" spans="1:17" ht="33" customHeight="1" thickBot="1" x14ac:dyDescent="0.3">
      <c r="A249" s="38"/>
      <c r="B249" s="39"/>
      <c r="C249" s="40"/>
      <c r="D249" s="41"/>
      <c r="E249" s="41"/>
      <c r="F249" s="42"/>
      <c r="G249" s="42"/>
      <c r="H249" s="42"/>
      <c r="I249" s="42"/>
      <c r="J249" s="43"/>
      <c r="K249" s="44" t="s">
        <v>0</v>
      </c>
      <c r="L249" s="45">
        <f ca="1">TODAY()</f>
        <v>46154</v>
      </c>
      <c r="M249" s="41"/>
      <c r="N249" s="43"/>
      <c r="O249" s="44"/>
      <c r="P249" s="45"/>
      <c r="Q249" s="97"/>
    </row>
    <row r="250" spans="1:17" ht="48" thickBot="1" x14ac:dyDescent="0.3">
      <c r="A250" s="53" t="s">
        <v>10</v>
      </c>
      <c r="B250" s="54" t="s">
        <v>1</v>
      </c>
      <c r="C250" s="55" t="s">
        <v>11</v>
      </c>
      <c r="D250" s="55" t="s">
        <v>12</v>
      </c>
      <c r="E250" s="54" t="s">
        <v>13</v>
      </c>
      <c r="F250" s="55" t="s">
        <v>14</v>
      </c>
      <c r="G250" s="55" t="s">
        <v>24</v>
      </c>
      <c r="H250" s="54" t="s">
        <v>2</v>
      </c>
      <c r="I250" s="54" t="s">
        <v>41</v>
      </c>
      <c r="J250" s="54" t="s">
        <v>40</v>
      </c>
      <c r="K250" s="54" t="s">
        <v>34</v>
      </c>
      <c r="L250" s="56" t="s">
        <v>35</v>
      </c>
      <c r="M250" s="54" t="s">
        <v>36</v>
      </c>
      <c r="N250" s="54" t="s">
        <v>3</v>
      </c>
      <c r="O250" s="55" t="s">
        <v>15</v>
      </c>
      <c r="P250" s="55" t="s">
        <v>4</v>
      </c>
      <c r="Q250" s="103" t="s">
        <v>16</v>
      </c>
    </row>
    <row r="251" spans="1:17" ht="84.75" customHeight="1" x14ac:dyDescent="0.25">
      <c r="A251" s="144">
        <f>IF(C251=0,"",1+MAX(A$9:A242))</f>
        <v>156</v>
      </c>
      <c r="B251" s="191" t="s">
        <v>174</v>
      </c>
      <c r="C251" s="180">
        <v>47</v>
      </c>
      <c r="D251" s="181">
        <v>0</v>
      </c>
      <c r="E251" s="182">
        <f t="shared" si="27"/>
        <v>47</v>
      </c>
      <c r="F251" s="126" t="s">
        <v>43</v>
      </c>
      <c r="G251" s="128">
        <v>0</v>
      </c>
      <c r="H251" s="129">
        <f t="shared" si="28"/>
        <v>0</v>
      </c>
      <c r="I251" s="130">
        <v>1</v>
      </c>
      <c r="J251" s="129" t="s">
        <v>241</v>
      </c>
      <c r="K251" s="129">
        <v>65</v>
      </c>
      <c r="L251" s="131">
        <v>0</v>
      </c>
      <c r="M251" s="130">
        <f t="shared" si="29"/>
        <v>0</v>
      </c>
      <c r="N251" s="132">
        <f t="shared" si="30"/>
        <v>0</v>
      </c>
      <c r="O251" s="128">
        <f t="shared" si="31"/>
        <v>0</v>
      </c>
      <c r="P251" s="129">
        <f t="shared" si="32"/>
        <v>0</v>
      </c>
      <c r="Q251" s="172"/>
    </row>
    <row r="252" spans="1:17" ht="63" x14ac:dyDescent="0.25">
      <c r="A252" s="133">
        <f>IF(C252=0,"",1+MAX(A$9:A251))</f>
        <v>157</v>
      </c>
      <c r="B252" s="147" t="s">
        <v>175</v>
      </c>
      <c r="C252" s="148">
        <v>1356</v>
      </c>
      <c r="D252" s="149">
        <v>0</v>
      </c>
      <c r="E252" s="150">
        <f t="shared" si="27"/>
        <v>1356</v>
      </c>
      <c r="F252" s="136" t="s">
        <v>43</v>
      </c>
      <c r="G252" s="138">
        <v>0</v>
      </c>
      <c r="H252" s="139">
        <f t="shared" si="28"/>
        <v>0</v>
      </c>
      <c r="I252" s="140">
        <v>1</v>
      </c>
      <c r="J252" s="139" t="s">
        <v>241</v>
      </c>
      <c r="K252" s="139">
        <v>65</v>
      </c>
      <c r="L252" s="141">
        <v>0</v>
      </c>
      <c r="M252" s="140">
        <f t="shared" si="29"/>
        <v>0</v>
      </c>
      <c r="N252" s="142">
        <f t="shared" si="30"/>
        <v>0</v>
      </c>
      <c r="O252" s="138">
        <f t="shared" si="31"/>
        <v>0</v>
      </c>
      <c r="P252" s="139">
        <f t="shared" si="32"/>
        <v>0</v>
      </c>
      <c r="Q252" s="173"/>
    </row>
    <row r="253" spans="1:17" ht="63" x14ac:dyDescent="0.25">
      <c r="A253" s="133">
        <f>IF(C253=0,"",1+MAX(A$9:A252))</f>
        <v>158</v>
      </c>
      <c r="B253" s="147" t="s">
        <v>176</v>
      </c>
      <c r="C253" s="148">
        <v>276</v>
      </c>
      <c r="D253" s="149">
        <v>0</v>
      </c>
      <c r="E253" s="150">
        <f t="shared" si="27"/>
        <v>276</v>
      </c>
      <c r="F253" s="136" t="s">
        <v>43</v>
      </c>
      <c r="G253" s="138">
        <v>0</v>
      </c>
      <c r="H253" s="139">
        <f t="shared" si="28"/>
        <v>0</v>
      </c>
      <c r="I253" s="140">
        <v>1</v>
      </c>
      <c r="J253" s="139" t="s">
        <v>241</v>
      </c>
      <c r="K253" s="139">
        <v>65</v>
      </c>
      <c r="L253" s="141">
        <v>0</v>
      </c>
      <c r="M253" s="140">
        <f t="shared" si="29"/>
        <v>0</v>
      </c>
      <c r="N253" s="142">
        <f t="shared" si="30"/>
        <v>0</v>
      </c>
      <c r="O253" s="138">
        <f t="shared" si="31"/>
        <v>0</v>
      </c>
      <c r="P253" s="139">
        <f t="shared" si="32"/>
        <v>0</v>
      </c>
      <c r="Q253" s="173"/>
    </row>
    <row r="254" spans="1:17" ht="78.75" x14ac:dyDescent="0.25">
      <c r="A254" s="133">
        <f>IF(C254=0,"",1+MAX(A$9:A253))</f>
        <v>159</v>
      </c>
      <c r="B254" s="147" t="s">
        <v>177</v>
      </c>
      <c r="C254" s="148">
        <v>164</v>
      </c>
      <c r="D254" s="149">
        <v>0</v>
      </c>
      <c r="E254" s="150">
        <f t="shared" si="27"/>
        <v>164</v>
      </c>
      <c r="F254" s="136" t="s">
        <v>43</v>
      </c>
      <c r="G254" s="138">
        <v>0</v>
      </c>
      <c r="H254" s="139">
        <f t="shared" si="28"/>
        <v>0</v>
      </c>
      <c r="I254" s="140">
        <v>1</v>
      </c>
      <c r="J254" s="139" t="s">
        <v>241</v>
      </c>
      <c r="K254" s="139">
        <v>65</v>
      </c>
      <c r="L254" s="141">
        <v>0</v>
      </c>
      <c r="M254" s="140">
        <f t="shared" si="29"/>
        <v>0</v>
      </c>
      <c r="N254" s="142">
        <f t="shared" si="30"/>
        <v>0</v>
      </c>
      <c r="O254" s="138">
        <f t="shared" si="31"/>
        <v>0</v>
      </c>
      <c r="P254" s="139">
        <f t="shared" si="32"/>
        <v>0</v>
      </c>
      <c r="Q254" s="173"/>
    </row>
    <row r="255" spans="1:17" ht="78.75" x14ac:dyDescent="0.25">
      <c r="A255" s="133">
        <f>IF(C255=0,"",1+MAX(A$9:A254))</f>
        <v>160</v>
      </c>
      <c r="B255" s="147" t="s">
        <v>178</v>
      </c>
      <c r="C255" s="148">
        <v>232</v>
      </c>
      <c r="D255" s="149">
        <v>0</v>
      </c>
      <c r="E255" s="150">
        <f t="shared" si="27"/>
        <v>232</v>
      </c>
      <c r="F255" s="136" t="s">
        <v>43</v>
      </c>
      <c r="G255" s="138">
        <v>0</v>
      </c>
      <c r="H255" s="139">
        <f t="shared" si="28"/>
        <v>0</v>
      </c>
      <c r="I255" s="140">
        <v>1</v>
      </c>
      <c r="J255" s="139" t="s">
        <v>241</v>
      </c>
      <c r="K255" s="139">
        <v>65</v>
      </c>
      <c r="L255" s="141">
        <v>0</v>
      </c>
      <c r="M255" s="140">
        <f t="shared" si="29"/>
        <v>0</v>
      </c>
      <c r="N255" s="142">
        <f t="shared" si="30"/>
        <v>0</v>
      </c>
      <c r="O255" s="138">
        <f t="shared" si="31"/>
        <v>0</v>
      </c>
      <c r="P255" s="139">
        <f t="shared" si="32"/>
        <v>0</v>
      </c>
      <c r="Q255" s="173"/>
    </row>
    <row r="256" spans="1:17" ht="78.75" x14ac:dyDescent="0.25">
      <c r="A256" s="133">
        <f>IF(C256=0,"",1+MAX(A$9:A255))</f>
        <v>161</v>
      </c>
      <c r="B256" s="147" t="s">
        <v>179</v>
      </c>
      <c r="C256" s="148">
        <v>394</v>
      </c>
      <c r="D256" s="149">
        <v>0</v>
      </c>
      <c r="E256" s="150">
        <f t="shared" si="27"/>
        <v>394</v>
      </c>
      <c r="F256" s="136" t="s">
        <v>43</v>
      </c>
      <c r="G256" s="138">
        <v>0</v>
      </c>
      <c r="H256" s="139">
        <f t="shared" si="28"/>
        <v>0</v>
      </c>
      <c r="I256" s="140">
        <v>1</v>
      </c>
      <c r="J256" s="139" t="s">
        <v>241</v>
      </c>
      <c r="K256" s="139">
        <v>65</v>
      </c>
      <c r="L256" s="141">
        <v>0</v>
      </c>
      <c r="M256" s="140">
        <f t="shared" si="29"/>
        <v>0</v>
      </c>
      <c r="N256" s="142">
        <f t="shared" si="30"/>
        <v>0</v>
      </c>
      <c r="O256" s="138">
        <f t="shared" si="31"/>
        <v>0</v>
      </c>
      <c r="P256" s="139">
        <f t="shared" si="32"/>
        <v>0</v>
      </c>
      <c r="Q256" s="173"/>
    </row>
    <row r="257" spans="1:17" x14ac:dyDescent="0.25">
      <c r="A257" s="133" t="str">
        <f>IF(C257=0,"",1+MAX(A$9:A256))</f>
        <v/>
      </c>
      <c r="B257" s="147"/>
      <c r="C257" s="148"/>
      <c r="D257" s="149"/>
      <c r="E257" s="150"/>
      <c r="F257" s="136"/>
      <c r="G257" s="138"/>
      <c r="H257" s="139"/>
      <c r="I257" s="140"/>
      <c r="J257" s="139"/>
      <c r="K257" s="139"/>
      <c r="L257" s="141"/>
      <c r="M257" s="140"/>
      <c r="N257" s="142"/>
      <c r="O257" s="138"/>
      <c r="P257" s="139"/>
      <c r="Q257" s="173"/>
    </row>
    <row r="258" spans="1:17" x14ac:dyDescent="0.25">
      <c r="A258" s="133" t="str">
        <f>IF(C258=0,"",1+MAX(A$9:A257))</f>
        <v/>
      </c>
      <c r="B258" s="152" t="s">
        <v>180</v>
      </c>
      <c r="C258" s="148"/>
      <c r="D258" s="149"/>
      <c r="E258" s="150"/>
      <c r="F258" s="136"/>
      <c r="G258" s="138"/>
      <c r="H258" s="139"/>
      <c r="I258" s="140"/>
      <c r="J258" s="139"/>
      <c r="K258" s="139"/>
      <c r="L258" s="141"/>
      <c r="M258" s="140"/>
      <c r="N258" s="142"/>
      <c r="O258" s="138"/>
      <c r="P258" s="139"/>
      <c r="Q258" s="173"/>
    </row>
    <row r="259" spans="1:17" ht="47.25" x14ac:dyDescent="0.25">
      <c r="A259" s="133">
        <f>IF(C259=0,"",1+MAX(A$9:A258))</f>
        <v>162</v>
      </c>
      <c r="B259" s="147" t="s">
        <v>181</v>
      </c>
      <c r="C259" s="148">
        <v>276927.27</v>
      </c>
      <c r="D259" s="149">
        <v>0.05</v>
      </c>
      <c r="E259" s="150">
        <f t="shared" si="27"/>
        <v>290773.63350000005</v>
      </c>
      <c r="F259" s="136" t="s">
        <v>37</v>
      </c>
      <c r="G259" s="138">
        <v>0</v>
      </c>
      <c r="H259" s="139">
        <f t="shared" si="28"/>
        <v>0</v>
      </c>
      <c r="I259" s="140">
        <v>1</v>
      </c>
      <c r="J259" s="139" t="s">
        <v>241</v>
      </c>
      <c r="K259" s="139">
        <v>65</v>
      </c>
      <c r="L259" s="141">
        <v>0</v>
      </c>
      <c r="M259" s="140">
        <f t="shared" si="29"/>
        <v>0</v>
      </c>
      <c r="N259" s="142">
        <f t="shared" si="30"/>
        <v>0</v>
      </c>
      <c r="O259" s="138">
        <f t="shared" si="31"/>
        <v>0</v>
      </c>
      <c r="P259" s="139">
        <f t="shared" si="32"/>
        <v>0</v>
      </c>
      <c r="Q259" s="173"/>
    </row>
    <row r="260" spans="1:17" ht="47.25" x14ac:dyDescent="0.25">
      <c r="A260" s="133">
        <f>IF(C260=0,"",1+MAX(A$9:A259))</f>
        <v>163</v>
      </c>
      <c r="B260" s="147" t="s">
        <v>182</v>
      </c>
      <c r="C260" s="148">
        <v>38593.94</v>
      </c>
      <c r="D260" s="149">
        <v>0.05</v>
      </c>
      <c r="E260" s="150">
        <f t="shared" si="27"/>
        <v>40523.637000000002</v>
      </c>
      <c r="F260" s="136" t="s">
        <v>37</v>
      </c>
      <c r="G260" s="138">
        <v>0</v>
      </c>
      <c r="H260" s="139">
        <f t="shared" si="28"/>
        <v>0</v>
      </c>
      <c r="I260" s="140">
        <v>1</v>
      </c>
      <c r="J260" s="139" t="s">
        <v>241</v>
      </c>
      <c r="K260" s="139">
        <v>65</v>
      </c>
      <c r="L260" s="141">
        <v>0</v>
      </c>
      <c r="M260" s="140">
        <f t="shared" si="29"/>
        <v>0</v>
      </c>
      <c r="N260" s="142">
        <f t="shared" si="30"/>
        <v>0</v>
      </c>
      <c r="O260" s="138">
        <f t="shared" si="31"/>
        <v>0</v>
      </c>
      <c r="P260" s="139">
        <f t="shared" si="32"/>
        <v>0</v>
      </c>
      <c r="Q260" s="173"/>
    </row>
    <row r="261" spans="1:17" x14ac:dyDescent="0.25">
      <c r="A261" s="133" t="str">
        <f>IF(C261=0,"",1+MAX(A$9:A260))</f>
        <v/>
      </c>
      <c r="B261" s="147"/>
      <c r="C261" s="148"/>
      <c r="D261" s="149"/>
      <c r="E261" s="150"/>
      <c r="F261" s="136"/>
      <c r="G261" s="138"/>
      <c r="H261" s="139"/>
      <c r="I261" s="140"/>
      <c r="J261" s="139"/>
      <c r="K261" s="139"/>
      <c r="L261" s="141"/>
      <c r="M261" s="140"/>
      <c r="N261" s="142"/>
      <c r="O261" s="138"/>
      <c r="P261" s="139"/>
      <c r="Q261" s="173"/>
    </row>
    <row r="262" spans="1:17" x14ac:dyDescent="0.25">
      <c r="A262" s="133" t="str">
        <f>IF(C262=0,"",1+MAX(A$9:A261))</f>
        <v/>
      </c>
      <c r="B262" s="154" t="s">
        <v>183</v>
      </c>
      <c r="C262" s="148"/>
      <c r="D262" s="149"/>
      <c r="E262" s="150"/>
      <c r="F262" s="136"/>
      <c r="G262" s="138"/>
      <c r="H262" s="139"/>
      <c r="I262" s="140"/>
      <c r="J262" s="139"/>
      <c r="K262" s="139"/>
      <c r="L262" s="141"/>
      <c r="M262" s="140"/>
      <c r="N262" s="142"/>
      <c r="O262" s="138"/>
      <c r="P262" s="139"/>
      <c r="Q262" s="173"/>
    </row>
    <row r="263" spans="1:17" x14ac:dyDescent="0.25">
      <c r="A263" s="133">
        <f>IF(C263=0,"",1+MAX(A$9:A262))</f>
        <v>164</v>
      </c>
      <c r="B263" s="184" t="s">
        <v>184</v>
      </c>
      <c r="C263" s="137">
        <v>39278</v>
      </c>
      <c r="D263" s="149">
        <v>0.05</v>
      </c>
      <c r="E263" s="150">
        <f t="shared" ref="E263:E338" si="33">C263*(1+D263)</f>
        <v>41241.9</v>
      </c>
      <c r="F263" s="136" t="s">
        <v>37</v>
      </c>
      <c r="G263" s="138">
        <v>0</v>
      </c>
      <c r="H263" s="139">
        <f t="shared" ref="H263:H338" si="34">G263*E263</f>
        <v>0</v>
      </c>
      <c r="I263" s="140">
        <v>1</v>
      </c>
      <c r="J263" s="139" t="s">
        <v>241</v>
      </c>
      <c r="K263" s="139">
        <v>65</v>
      </c>
      <c r="L263" s="141">
        <v>0</v>
      </c>
      <c r="M263" s="140">
        <f t="shared" ref="M263:M338" si="35">L263*E263</f>
        <v>0</v>
      </c>
      <c r="N263" s="142">
        <f t="shared" ref="N263:N338" si="36">M263*K263</f>
        <v>0</v>
      </c>
      <c r="O263" s="138">
        <f t="shared" ref="O263:O338" si="37">(H263+N263)/E263</f>
        <v>0</v>
      </c>
      <c r="P263" s="139">
        <f t="shared" ref="P263:P338" si="38">O263*E263</f>
        <v>0</v>
      </c>
      <c r="Q263" s="173"/>
    </row>
    <row r="264" spans="1:17" x14ac:dyDescent="0.25">
      <c r="A264" s="133">
        <f>IF(C264=0,"",1+MAX(A$9:A263))</f>
        <v>165</v>
      </c>
      <c r="B264" s="184" t="s">
        <v>185</v>
      </c>
      <c r="C264" s="137">
        <v>1567.72</v>
      </c>
      <c r="D264" s="149">
        <v>0.05</v>
      </c>
      <c r="E264" s="150">
        <f t="shared" si="33"/>
        <v>1646.106</v>
      </c>
      <c r="F264" s="136" t="s">
        <v>37</v>
      </c>
      <c r="G264" s="138">
        <v>0</v>
      </c>
      <c r="H264" s="139">
        <f t="shared" si="34"/>
        <v>0</v>
      </c>
      <c r="I264" s="140">
        <v>1</v>
      </c>
      <c r="J264" s="139" t="s">
        <v>241</v>
      </c>
      <c r="K264" s="139">
        <v>65</v>
      </c>
      <c r="L264" s="141">
        <v>0</v>
      </c>
      <c r="M264" s="140">
        <f t="shared" si="35"/>
        <v>0</v>
      </c>
      <c r="N264" s="142">
        <f t="shared" si="36"/>
        <v>0</v>
      </c>
      <c r="O264" s="138">
        <f t="shared" si="37"/>
        <v>0</v>
      </c>
      <c r="P264" s="139">
        <f t="shared" si="38"/>
        <v>0</v>
      </c>
      <c r="Q264" s="173"/>
    </row>
    <row r="265" spans="1:17" x14ac:dyDescent="0.25">
      <c r="A265" s="133">
        <f>IF(C265=0,"",1+MAX(A$9:A264))</f>
        <v>166</v>
      </c>
      <c r="B265" s="184" t="s">
        <v>186</v>
      </c>
      <c r="C265" s="137">
        <v>4854.58</v>
      </c>
      <c r="D265" s="149">
        <v>0.05</v>
      </c>
      <c r="E265" s="150">
        <f t="shared" si="33"/>
        <v>5097.3090000000002</v>
      </c>
      <c r="F265" s="136" t="s">
        <v>37</v>
      </c>
      <c r="G265" s="138">
        <v>0</v>
      </c>
      <c r="H265" s="139">
        <f t="shared" si="34"/>
        <v>0</v>
      </c>
      <c r="I265" s="140">
        <v>1</v>
      </c>
      <c r="J265" s="139" t="s">
        <v>241</v>
      </c>
      <c r="K265" s="139">
        <v>65</v>
      </c>
      <c r="L265" s="141">
        <v>0</v>
      </c>
      <c r="M265" s="140">
        <f t="shared" si="35"/>
        <v>0</v>
      </c>
      <c r="N265" s="142">
        <f t="shared" si="36"/>
        <v>0</v>
      </c>
      <c r="O265" s="138">
        <f t="shared" si="37"/>
        <v>0</v>
      </c>
      <c r="P265" s="139">
        <f t="shared" si="38"/>
        <v>0</v>
      </c>
      <c r="Q265" s="173"/>
    </row>
    <row r="266" spans="1:17" x14ac:dyDescent="0.25">
      <c r="A266" s="133" t="str">
        <f>IF(C266=0,"",1+MAX(A$9:A265))</f>
        <v/>
      </c>
      <c r="B266" s="147"/>
      <c r="C266" s="148"/>
      <c r="D266" s="149"/>
      <c r="E266" s="150"/>
      <c r="F266" s="136"/>
      <c r="G266" s="138"/>
      <c r="H266" s="139"/>
      <c r="I266" s="140"/>
      <c r="J266" s="139"/>
      <c r="K266" s="139"/>
      <c r="L266" s="141"/>
      <c r="M266" s="140"/>
      <c r="N266" s="142"/>
      <c r="O266" s="138"/>
      <c r="P266" s="139"/>
      <c r="Q266" s="173"/>
    </row>
    <row r="267" spans="1:17" x14ac:dyDescent="0.25">
      <c r="A267" s="133" t="str">
        <f>IF(C267=0,"",1+MAX(A$9:A266))</f>
        <v/>
      </c>
      <c r="B267" s="154" t="s">
        <v>187</v>
      </c>
      <c r="C267" s="148"/>
      <c r="D267" s="149"/>
      <c r="E267" s="150"/>
      <c r="F267" s="136"/>
      <c r="G267" s="138"/>
      <c r="H267" s="139"/>
      <c r="I267" s="140"/>
      <c r="J267" s="139"/>
      <c r="K267" s="139"/>
      <c r="L267" s="141"/>
      <c r="M267" s="140"/>
      <c r="N267" s="142"/>
      <c r="O267" s="138"/>
      <c r="P267" s="139"/>
      <c r="Q267" s="173"/>
    </row>
    <row r="268" spans="1:17" x14ac:dyDescent="0.25">
      <c r="A268" s="133">
        <f>IF(C268=0,"",1+MAX(A$9:A267))</f>
        <v>167</v>
      </c>
      <c r="B268" s="147" t="s">
        <v>188</v>
      </c>
      <c r="C268" s="148">
        <v>315521</v>
      </c>
      <c r="D268" s="149">
        <v>0.05</v>
      </c>
      <c r="E268" s="150">
        <f t="shared" si="33"/>
        <v>331297.05</v>
      </c>
      <c r="F268" s="136" t="s">
        <v>37</v>
      </c>
      <c r="G268" s="138">
        <v>0</v>
      </c>
      <c r="H268" s="139">
        <f t="shared" si="34"/>
        <v>0</v>
      </c>
      <c r="I268" s="140">
        <v>1</v>
      </c>
      <c r="J268" s="139" t="s">
        <v>241</v>
      </c>
      <c r="K268" s="139">
        <v>65</v>
      </c>
      <c r="L268" s="141">
        <v>0</v>
      </c>
      <c r="M268" s="140">
        <f t="shared" si="35"/>
        <v>0</v>
      </c>
      <c r="N268" s="142">
        <f t="shared" si="36"/>
        <v>0</v>
      </c>
      <c r="O268" s="138">
        <f t="shared" si="37"/>
        <v>0</v>
      </c>
      <c r="P268" s="139">
        <f t="shared" si="38"/>
        <v>0</v>
      </c>
      <c r="Q268" s="173"/>
    </row>
    <row r="269" spans="1:17" x14ac:dyDescent="0.25">
      <c r="A269" s="133" t="str">
        <f>IF(C269=0,"",1+MAX(A$9:A268))</f>
        <v/>
      </c>
      <c r="B269" s="152" t="s">
        <v>189</v>
      </c>
      <c r="C269" s="148"/>
      <c r="D269" s="149"/>
      <c r="E269" s="150"/>
      <c r="F269" s="136"/>
      <c r="G269" s="138"/>
      <c r="H269" s="139"/>
      <c r="I269" s="140"/>
      <c r="J269" s="139"/>
      <c r="K269" s="139"/>
      <c r="L269" s="141"/>
      <c r="M269" s="140"/>
      <c r="N269" s="142"/>
      <c r="O269" s="138"/>
      <c r="P269" s="139"/>
      <c r="Q269" s="173"/>
    </row>
    <row r="270" spans="1:17" x14ac:dyDescent="0.25">
      <c r="A270" s="133">
        <f>IF(C270=0,"",1+MAX(A$9:A269))</f>
        <v>168</v>
      </c>
      <c r="B270" s="147" t="s">
        <v>190</v>
      </c>
      <c r="C270" s="148">
        <v>1204</v>
      </c>
      <c r="D270" s="149">
        <v>0.05</v>
      </c>
      <c r="E270" s="150">
        <f t="shared" si="33"/>
        <v>1264.2</v>
      </c>
      <c r="F270" s="136" t="s">
        <v>38</v>
      </c>
      <c r="G270" s="138">
        <v>0</v>
      </c>
      <c r="H270" s="139">
        <f t="shared" si="34"/>
        <v>0</v>
      </c>
      <c r="I270" s="140">
        <v>1</v>
      </c>
      <c r="J270" s="139" t="s">
        <v>241</v>
      </c>
      <c r="K270" s="139">
        <v>65</v>
      </c>
      <c r="L270" s="141">
        <v>0</v>
      </c>
      <c r="M270" s="140">
        <f t="shared" si="35"/>
        <v>0</v>
      </c>
      <c r="N270" s="142">
        <f t="shared" si="36"/>
        <v>0</v>
      </c>
      <c r="O270" s="138">
        <f t="shared" si="37"/>
        <v>0</v>
      </c>
      <c r="P270" s="139">
        <f t="shared" si="38"/>
        <v>0</v>
      </c>
      <c r="Q270" s="173"/>
    </row>
    <row r="271" spans="1:17" x14ac:dyDescent="0.25">
      <c r="A271" s="133">
        <f>IF(C271=0,"",1+MAX(A$9:A270))</f>
        <v>169</v>
      </c>
      <c r="B271" s="147" t="s">
        <v>191</v>
      </c>
      <c r="C271" s="148">
        <v>1089.3499999999999</v>
      </c>
      <c r="D271" s="149">
        <v>0.05</v>
      </c>
      <c r="E271" s="150">
        <f t="shared" si="33"/>
        <v>1143.8174999999999</v>
      </c>
      <c r="F271" s="136" t="s">
        <v>38</v>
      </c>
      <c r="G271" s="138">
        <v>0</v>
      </c>
      <c r="H271" s="139">
        <f t="shared" si="34"/>
        <v>0</v>
      </c>
      <c r="I271" s="140">
        <v>1</v>
      </c>
      <c r="J271" s="139" t="s">
        <v>241</v>
      </c>
      <c r="K271" s="139">
        <v>65</v>
      </c>
      <c r="L271" s="141">
        <v>0</v>
      </c>
      <c r="M271" s="140">
        <f t="shared" si="35"/>
        <v>0</v>
      </c>
      <c r="N271" s="142">
        <f t="shared" si="36"/>
        <v>0</v>
      </c>
      <c r="O271" s="138">
        <f t="shared" si="37"/>
        <v>0</v>
      </c>
      <c r="P271" s="139">
        <f t="shared" si="38"/>
        <v>0</v>
      </c>
      <c r="Q271" s="173"/>
    </row>
    <row r="272" spans="1:17" x14ac:dyDescent="0.25">
      <c r="A272" s="133">
        <f>IF(C272=0,"",1+MAX(A$9:A271))</f>
        <v>170</v>
      </c>
      <c r="B272" s="147" t="s">
        <v>192</v>
      </c>
      <c r="C272" s="148">
        <v>1568.1</v>
      </c>
      <c r="D272" s="149">
        <v>0.05</v>
      </c>
      <c r="E272" s="150">
        <f t="shared" si="33"/>
        <v>1646.5049999999999</v>
      </c>
      <c r="F272" s="136" t="s">
        <v>38</v>
      </c>
      <c r="G272" s="138">
        <v>0</v>
      </c>
      <c r="H272" s="139">
        <f t="shared" si="34"/>
        <v>0</v>
      </c>
      <c r="I272" s="140">
        <v>1</v>
      </c>
      <c r="J272" s="139" t="s">
        <v>241</v>
      </c>
      <c r="K272" s="139">
        <v>65</v>
      </c>
      <c r="L272" s="141">
        <v>0</v>
      </c>
      <c r="M272" s="140">
        <f t="shared" si="35"/>
        <v>0</v>
      </c>
      <c r="N272" s="142">
        <f t="shared" si="36"/>
        <v>0</v>
      </c>
      <c r="O272" s="138">
        <f t="shared" si="37"/>
        <v>0</v>
      </c>
      <c r="P272" s="139">
        <f t="shared" si="38"/>
        <v>0</v>
      </c>
      <c r="Q272" s="173"/>
    </row>
    <row r="273" spans="1:17" x14ac:dyDescent="0.25">
      <c r="A273" s="133">
        <f>IF(C273=0,"",1+MAX(A$9:A272))</f>
        <v>171</v>
      </c>
      <c r="B273" s="147" t="s">
        <v>193</v>
      </c>
      <c r="C273" s="148">
        <v>169.95</v>
      </c>
      <c r="D273" s="149">
        <v>0.05</v>
      </c>
      <c r="E273" s="150">
        <f t="shared" si="33"/>
        <v>178.44749999999999</v>
      </c>
      <c r="F273" s="136" t="s">
        <v>38</v>
      </c>
      <c r="G273" s="138">
        <v>0</v>
      </c>
      <c r="H273" s="139">
        <f t="shared" si="34"/>
        <v>0</v>
      </c>
      <c r="I273" s="140">
        <v>1</v>
      </c>
      <c r="J273" s="139" t="s">
        <v>241</v>
      </c>
      <c r="K273" s="139">
        <v>65</v>
      </c>
      <c r="L273" s="141">
        <v>0</v>
      </c>
      <c r="M273" s="140">
        <f t="shared" si="35"/>
        <v>0</v>
      </c>
      <c r="N273" s="142">
        <f t="shared" si="36"/>
        <v>0</v>
      </c>
      <c r="O273" s="138">
        <f t="shared" si="37"/>
        <v>0</v>
      </c>
      <c r="P273" s="139">
        <f t="shared" si="38"/>
        <v>0</v>
      </c>
      <c r="Q273" s="173"/>
    </row>
    <row r="274" spans="1:17" x14ac:dyDescent="0.25">
      <c r="A274" s="133">
        <f>IF(C274=0,"",1+MAX(A$9:A273))</f>
        <v>172</v>
      </c>
      <c r="B274" s="147" t="s">
        <v>194</v>
      </c>
      <c r="C274" s="148">
        <v>5147</v>
      </c>
      <c r="D274" s="149">
        <v>0.05</v>
      </c>
      <c r="E274" s="150">
        <f t="shared" si="33"/>
        <v>5404.35</v>
      </c>
      <c r="F274" s="136" t="s">
        <v>38</v>
      </c>
      <c r="G274" s="138">
        <v>0</v>
      </c>
      <c r="H274" s="139">
        <f t="shared" si="34"/>
        <v>0</v>
      </c>
      <c r="I274" s="140">
        <v>1</v>
      </c>
      <c r="J274" s="139" t="s">
        <v>241</v>
      </c>
      <c r="K274" s="139">
        <v>65</v>
      </c>
      <c r="L274" s="141">
        <v>0</v>
      </c>
      <c r="M274" s="140">
        <f t="shared" si="35"/>
        <v>0</v>
      </c>
      <c r="N274" s="142">
        <f t="shared" si="36"/>
        <v>0</v>
      </c>
      <c r="O274" s="138">
        <f t="shared" si="37"/>
        <v>0</v>
      </c>
      <c r="P274" s="139">
        <f t="shared" si="38"/>
        <v>0</v>
      </c>
      <c r="Q274" s="173"/>
    </row>
    <row r="275" spans="1:17" x14ac:dyDescent="0.25">
      <c r="A275" s="133">
        <f>IF(C275=0,"",1+MAX(A$9:A274))</f>
        <v>173</v>
      </c>
      <c r="B275" s="147" t="s">
        <v>195</v>
      </c>
      <c r="C275" s="148">
        <v>13456</v>
      </c>
      <c r="D275" s="149">
        <v>0.05</v>
      </c>
      <c r="E275" s="150">
        <f t="shared" si="33"/>
        <v>14128.800000000001</v>
      </c>
      <c r="F275" s="136" t="s">
        <v>38</v>
      </c>
      <c r="G275" s="138">
        <v>0</v>
      </c>
      <c r="H275" s="139">
        <f t="shared" si="34"/>
        <v>0</v>
      </c>
      <c r="I275" s="140">
        <v>1</v>
      </c>
      <c r="J275" s="139" t="s">
        <v>241</v>
      </c>
      <c r="K275" s="139">
        <v>65</v>
      </c>
      <c r="L275" s="141">
        <v>0</v>
      </c>
      <c r="M275" s="140">
        <f t="shared" si="35"/>
        <v>0</v>
      </c>
      <c r="N275" s="142">
        <f t="shared" si="36"/>
        <v>0</v>
      </c>
      <c r="O275" s="138">
        <f t="shared" si="37"/>
        <v>0</v>
      </c>
      <c r="P275" s="139">
        <f t="shared" si="38"/>
        <v>0</v>
      </c>
      <c r="Q275" s="173"/>
    </row>
    <row r="276" spans="1:17" x14ac:dyDescent="0.25">
      <c r="A276" s="133">
        <f>IF(C276=0,"",1+MAX(A$9:A275))</f>
        <v>174</v>
      </c>
      <c r="B276" s="147" t="s">
        <v>196</v>
      </c>
      <c r="C276" s="148">
        <v>3280</v>
      </c>
      <c r="D276" s="149">
        <v>0.05</v>
      </c>
      <c r="E276" s="150">
        <f t="shared" si="33"/>
        <v>3444</v>
      </c>
      <c r="F276" s="136" t="s">
        <v>38</v>
      </c>
      <c r="G276" s="138">
        <v>0</v>
      </c>
      <c r="H276" s="139">
        <f t="shared" si="34"/>
        <v>0</v>
      </c>
      <c r="I276" s="140">
        <v>1</v>
      </c>
      <c r="J276" s="139" t="s">
        <v>241</v>
      </c>
      <c r="K276" s="139">
        <v>65</v>
      </c>
      <c r="L276" s="141">
        <v>0</v>
      </c>
      <c r="M276" s="140">
        <f t="shared" si="35"/>
        <v>0</v>
      </c>
      <c r="N276" s="142">
        <f t="shared" si="36"/>
        <v>0</v>
      </c>
      <c r="O276" s="138">
        <f t="shared" si="37"/>
        <v>0</v>
      </c>
      <c r="P276" s="139">
        <f t="shared" si="38"/>
        <v>0</v>
      </c>
      <c r="Q276" s="173"/>
    </row>
    <row r="277" spans="1:17" x14ac:dyDescent="0.25">
      <c r="A277" s="133">
        <f>IF(C277=0,"",1+MAX(A$9:A276))</f>
        <v>175</v>
      </c>
      <c r="B277" s="147" t="s">
        <v>197</v>
      </c>
      <c r="C277" s="148">
        <v>378</v>
      </c>
      <c r="D277" s="149">
        <v>0.05</v>
      </c>
      <c r="E277" s="150">
        <f t="shared" si="33"/>
        <v>396.90000000000003</v>
      </c>
      <c r="F277" s="136" t="s">
        <v>38</v>
      </c>
      <c r="G277" s="138">
        <v>0</v>
      </c>
      <c r="H277" s="139">
        <f t="shared" si="34"/>
        <v>0</v>
      </c>
      <c r="I277" s="140">
        <v>1</v>
      </c>
      <c r="J277" s="139" t="s">
        <v>241</v>
      </c>
      <c r="K277" s="139">
        <v>65</v>
      </c>
      <c r="L277" s="141">
        <v>0</v>
      </c>
      <c r="M277" s="140">
        <f t="shared" si="35"/>
        <v>0</v>
      </c>
      <c r="N277" s="142">
        <f t="shared" si="36"/>
        <v>0</v>
      </c>
      <c r="O277" s="138">
        <f t="shared" si="37"/>
        <v>0</v>
      </c>
      <c r="P277" s="139">
        <f t="shared" si="38"/>
        <v>0</v>
      </c>
      <c r="Q277" s="173"/>
    </row>
    <row r="278" spans="1:17" x14ac:dyDescent="0.25">
      <c r="A278" s="133">
        <f>IF(C278=0,"",1+MAX(A$9:A277))</f>
        <v>176</v>
      </c>
      <c r="B278" s="147" t="s">
        <v>198</v>
      </c>
      <c r="C278" s="148">
        <v>785</v>
      </c>
      <c r="D278" s="149">
        <v>0.05</v>
      </c>
      <c r="E278" s="150">
        <f t="shared" si="33"/>
        <v>824.25</v>
      </c>
      <c r="F278" s="136" t="s">
        <v>38</v>
      </c>
      <c r="G278" s="138">
        <v>0</v>
      </c>
      <c r="H278" s="139">
        <f t="shared" si="34"/>
        <v>0</v>
      </c>
      <c r="I278" s="140">
        <v>1</v>
      </c>
      <c r="J278" s="139" t="s">
        <v>241</v>
      </c>
      <c r="K278" s="139">
        <v>65</v>
      </c>
      <c r="L278" s="141">
        <v>0</v>
      </c>
      <c r="M278" s="140">
        <f t="shared" si="35"/>
        <v>0</v>
      </c>
      <c r="N278" s="142">
        <f t="shared" si="36"/>
        <v>0</v>
      </c>
      <c r="O278" s="138">
        <f t="shared" si="37"/>
        <v>0</v>
      </c>
      <c r="P278" s="139">
        <f t="shared" si="38"/>
        <v>0</v>
      </c>
      <c r="Q278" s="173"/>
    </row>
    <row r="279" spans="1:17" ht="31.5" x14ac:dyDescent="0.25">
      <c r="A279" s="133">
        <f>IF(C279=0,"",1+MAX(A$9:A278))</f>
        <v>177</v>
      </c>
      <c r="B279" s="147" t="s">
        <v>199</v>
      </c>
      <c r="C279" s="148">
        <v>4416.54</v>
      </c>
      <c r="D279" s="149">
        <v>0.05</v>
      </c>
      <c r="E279" s="150">
        <f t="shared" si="33"/>
        <v>4637.3670000000002</v>
      </c>
      <c r="F279" s="136" t="s">
        <v>38</v>
      </c>
      <c r="G279" s="138">
        <v>0</v>
      </c>
      <c r="H279" s="139">
        <f t="shared" si="34"/>
        <v>0</v>
      </c>
      <c r="I279" s="140">
        <v>1</v>
      </c>
      <c r="J279" s="139" t="s">
        <v>241</v>
      </c>
      <c r="K279" s="139">
        <v>65</v>
      </c>
      <c r="L279" s="141">
        <v>0</v>
      </c>
      <c r="M279" s="140">
        <f t="shared" si="35"/>
        <v>0</v>
      </c>
      <c r="N279" s="142">
        <f t="shared" si="36"/>
        <v>0</v>
      </c>
      <c r="O279" s="138">
        <f t="shared" si="37"/>
        <v>0</v>
      </c>
      <c r="P279" s="139">
        <f t="shared" si="38"/>
        <v>0</v>
      </c>
      <c r="Q279" s="173"/>
    </row>
    <row r="280" spans="1:17" ht="16.5" thickBot="1" x14ac:dyDescent="0.3">
      <c r="A280" s="158"/>
      <c r="B280" s="176"/>
      <c r="C280" s="177"/>
      <c r="D280" s="161"/>
      <c r="E280" s="162"/>
      <c r="F280" s="178"/>
      <c r="G280" s="164"/>
      <c r="H280" s="165"/>
      <c r="I280" s="166"/>
      <c r="J280" s="165"/>
      <c r="K280" s="165"/>
      <c r="L280" s="167"/>
      <c r="M280" s="166"/>
      <c r="N280" s="168"/>
      <c r="O280" s="164"/>
      <c r="P280" s="165"/>
      <c r="Q280" s="179"/>
    </row>
    <row r="281" spans="1:17" x14ac:dyDescent="0.25">
      <c r="A281" s="57"/>
      <c r="B281" s="58"/>
      <c r="C281" s="59"/>
      <c r="D281" s="60"/>
      <c r="E281" s="60"/>
      <c r="F281" s="61"/>
      <c r="G281" s="61"/>
      <c r="H281" s="61"/>
      <c r="I281" s="61"/>
      <c r="J281" s="60"/>
      <c r="K281" s="60"/>
      <c r="L281" s="62"/>
      <c r="M281" s="60"/>
      <c r="N281" s="60"/>
      <c r="O281" s="60"/>
      <c r="P281" s="60"/>
      <c r="Q281" s="102"/>
    </row>
    <row r="282" spans="1:17" x14ac:dyDescent="0.25">
      <c r="A282" s="35" t="s">
        <v>251</v>
      </c>
      <c r="B282" s="86"/>
      <c r="C282" s="87"/>
      <c r="D282" s="88"/>
      <c r="E282" s="88"/>
      <c r="F282" s="89"/>
      <c r="G282" s="89"/>
      <c r="H282" s="89"/>
      <c r="I282" s="90"/>
      <c r="J282" s="88"/>
      <c r="K282" s="90" t="s">
        <v>6</v>
      </c>
      <c r="L282" s="90"/>
      <c r="M282" s="88"/>
      <c r="N282" s="88"/>
      <c r="O282" s="90"/>
      <c r="P282" s="90"/>
      <c r="Q282" s="91"/>
    </row>
    <row r="283" spans="1:17" x14ac:dyDescent="0.25">
      <c r="A283" s="35" t="s">
        <v>252</v>
      </c>
      <c r="B283" s="86"/>
      <c r="C283" s="92"/>
      <c r="D283" s="88"/>
      <c r="E283" s="88"/>
      <c r="F283" s="89"/>
      <c r="G283" s="89"/>
      <c r="H283" s="89"/>
      <c r="I283" s="93"/>
      <c r="J283" s="88"/>
      <c r="K283" s="94" t="s">
        <v>7</v>
      </c>
      <c r="L283" s="95"/>
      <c r="M283" s="88"/>
      <c r="N283" s="88"/>
      <c r="O283" s="94"/>
      <c r="P283" s="95"/>
      <c r="Q283" s="91"/>
    </row>
    <row r="284" spans="1:17" x14ac:dyDescent="0.25">
      <c r="A284" s="36"/>
      <c r="B284" s="86"/>
      <c r="C284" s="87"/>
      <c r="D284" s="88"/>
      <c r="E284" s="88"/>
      <c r="F284" s="89"/>
      <c r="G284" s="89"/>
      <c r="H284" s="89"/>
      <c r="I284" s="93"/>
      <c r="J284" s="88"/>
      <c r="K284" s="94" t="s">
        <v>8</v>
      </c>
      <c r="L284" s="94"/>
      <c r="M284" s="88"/>
      <c r="N284" s="88"/>
      <c r="O284" s="94"/>
      <c r="P284" s="94"/>
      <c r="Q284" s="91"/>
    </row>
    <row r="285" spans="1:17" x14ac:dyDescent="0.25">
      <c r="A285" s="37" t="s">
        <v>253</v>
      </c>
      <c r="B285" s="96"/>
      <c r="C285" s="95"/>
      <c r="D285" s="88"/>
      <c r="E285" s="88"/>
      <c r="F285" s="89"/>
      <c r="G285" s="89"/>
      <c r="H285" s="89"/>
      <c r="I285" s="88"/>
      <c r="J285" s="88"/>
      <c r="K285" s="94" t="s">
        <v>9</v>
      </c>
      <c r="L285" s="94"/>
      <c r="M285" s="88"/>
      <c r="N285" s="88"/>
      <c r="O285" s="94"/>
      <c r="P285" s="94"/>
      <c r="Q285" s="91"/>
    </row>
    <row r="286" spans="1:17" ht="33" customHeight="1" thickBot="1" x14ac:dyDescent="0.3">
      <c r="A286" s="38"/>
      <c r="B286" s="39"/>
      <c r="C286" s="40"/>
      <c r="D286" s="41"/>
      <c r="E286" s="41"/>
      <c r="F286" s="42"/>
      <c r="G286" s="42"/>
      <c r="H286" s="42"/>
      <c r="I286" s="42"/>
      <c r="J286" s="43"/>
      <c r="K286" s="44" t="s">
        <v>0</v>
      </c>
      <c r="L286" s="45">
        <f ca="1">TODAY()</f>
        <v>46154</v>
      </c>
      <c r="M286" s="41"/>
      <c r="N286" s="43"/>
      <c r="O286" s="44"/>
      <c r="P286" s="45"/>
      <c r="Q286" s="97"/>
    </row>
    <row r="287" spans="1:17" ht="48" thickBot="1" x14ac:dyDescent="0.3">
      <c r="A287" s="53" t="s">
        <v>10</v>
      </c>
      <c r="B287" s="54" t="s">
        <v>1</v>
      </c>
      <c r="C287" s="55" t="s">
        <v>11</v>
      </c>
      <c r="D287" s="55" t="s">
        <v>12</v>
      </c>
      <c r="E287" s="54" t="s">
        <v>13</v>
      </c>
      <c r="F287" s="55" t="s">
        <v>14</v>
      </c>
      <c r="G287" s="55" t="s">
        <v>24</v>
      </c>
      <c r="H287" s="54" t="s">
        <v>2</v>
      </c>
      <c r="I287" s="54" t="s">
        <v>41</v>
      </c>
      <c r="J287" s="54" t="s">
        <v>40</v>
      </c>
      <c r="K287" s="54" t="s">
        <v>34</v>
      </c>
      <c r="L287" s="56" t="s">
        <v>35</v>
      </c>
      <c r="M287" s="54" t="s">
        <v>36</v>
      </c>
      <c r="N287" s="54" t="s">
        <v>3</v>
      </c>
      <c r="O287" s="55" t="s">
        <v>15</v>
      </c>
      <c r="P287" s="55" t="s">
        <v>4</v>
      </c>
      <c r="Q287" s="103" t="s">
        <v>16</v>
      </c>
    </row>
    <row r="288" spans="1:17" ht="31.5" x14ac:dyDescent="0.25">
      <c r="A288" s="144">
        <f>IF(C288=0,"",1+MAX(A$9:A279))</f>
        <v>178</v>
      </c>
      <c r="B288" s="191" t="s">
        <v>261</v>
      </c>
      <c r="C288" s="180">
        <v>4624.8</v>
      </c>
      <c r="D288" s="181">
        <v>0.05</v>
      </c>
      <c r="E288" s="182">
        <f t="shared" si="33"/>
        <v>4856.04</v>
      </c>
      <c r="F288" s="126" t="s">
        <v>38</v>
      </c>
      <c r="G288" s="128">
        <v>0</v>
      </c>
      <c r="H288" s="129">
        <f t="shared" si="34"/>
        <v>0</v>
      </c>
      <c r="I288" s="130">
        <v>1</v>
      </c>
      <c r="J288" s="129" t="s">
        <v>241</v>
      </c>
      <c r="K288" s="129">
        <v>65</v>
      </c>
      <c r="L288" s="131">
        <v>0</v>
      </c>
      <c r="M288" s="130">
        <f t="shared" si="35"/>
        <v>0</v>
      </c>
      <c r="N288" s="132">
        <f t="shared" si="36"/>
        <v>0</v>
      </c>
      <c r="O288" s="128">
        <f t="shared" si="37"/>
        <v>0</v>
      </c>
      <c r="P288" s="129">
        <f t="shared" si="38"/>
        <v>0</v>
      </c>
      <c r="Q288" s="172"/>
    </row>
    <row r="289" spans="1:17" x14ac:dyDescent="0.25">
      <c r="A289" s="133" t="str">
        <f>IF(C289=0,"",1+MAX(A$9:A288))</f>
        <v/>
      </c>
      <c r="B289" s="147"/>
      <c r="C289" s="148"/>
      <c r="D289" s="149"/>
      <c r="E289" s="150"/>
      <c r="F289" s="136"/>
      <c r="G289" s="138"/>
      <c r="H289" s="139"/>
      <c r="I289" s="140"/>
      <c r="J289" s="139"/>
      <c r="K289" s="139"/>
      <c r="L289" s="141"/>
      <c r="M289" s="140"/>
      <c r="N289" s="142"/>
      <c r="O289" s="138"/>
      <c r="P289" s="139"/>
      <c r="Q289" s="173"/>
    </row>
    <row r="290" spans="1:17" x14ac:dyDescent="0.25">
      <c r="A290" s="133" t="str">
        <f>IF(C290=0,"",1+MAX(A$9:A289))</f>
        <v/>
      </c>
      <c r="B290" s="152" t="s">
        <v>200</v>
      </c>
      <c r="C290" s="148"/>
      <c r="D290" s="149"/>
      <c r="E290" s="150"/>
      <c r="F290" s="136"/>
      <c r="G290" s="138"/>
      <c r="H290" s="139"/>
      <c r="I290" s="140"/>
      <c r="J290" s="139"/>
      <c r="K290" s="139"/>
      <c r="L290" s="141"/>
      <c r="M290" s="140"/>
      <c r="N290" s="142"/>
      <c r="O290" s="138"/>
      <c r="P290" s="139"/>
      <c r="Q290" s="173"/>
    </row>
    <row r="291" spans="1:17" ht="31.5" x14ac:dyDescent="0.25">
      <c r="A291" s="133">
        <f>IF(C291=0,"",1+MAX(A$9:A290))</f>
        <v>179</v>
      </c>
      <c r="B291" s="147" t="s">
        <v>254</v>
      </c>
      <c r="C291" s="148">
        <v>202</v>
      </c>
      <c r="D291" s="149">
        <v>0</v>
      </c>
      <c r="E291" s="150">
        <f t="shared" si="33"/>
        <v>202</v>
      </c>
      <c r="F291" s="136" t="s">
        <v>43</v>
      </c>
      <c r="G291" s="138">
        <v>0</v>
      </c>
      <c r="H291" s="139">
        <f t="shared" si="34"/>
        <v>0</v>
      </c>
      <c r="I291" s="140">
        <v>1</v>
      </c>
      <c r="J291" s="139" t="s">
        <v>241</v>
      </c>
      <c r="K291" s="139">
        <v>65</v>
      </c>
      <c r="L291" s="141">
        <v>0</v>
      </c>
      <c r="M291" s="140">
        <f t="shared" si="35"/>
        <v>0</v>
      </c>
      <c r="N291" s="142">
        <f t="shared" si="36"/>
        <v>0</v>
      </c>
      <c r="O291" s="138">
        <f t="shared" si="37"/>
        <v>0</v>
      </c>
      <c r="P291" s="139">
        <f t="shared" si="38"/>
        <v>0</v>
      </c>
      <c r="Q291" s="173"/>
    </row>
    <row r="292" spans="1:17" ht="31.5" x14ac:dyDescent="0.25">
      <c r="A292" s="133">
        <f>IF(C292=0,"",1+MAX(A$9:A291))</f>
        <v>180</v>
      </c>
      <c r="B292" s="147" t="s">
        <v>255</v>
      </c>
      <c r="C292" s="148">
        <v>391</v>
      </c>
      <c r="D292" s="149">
        <v>0</v>
      </c>
      <c r="E292" s="150">
        <f t="shared" si="33"/>
        <v>391</v>
      </c>
      <c r="F292" s="136" t="s">
        <v>43</v>
      </c>
      <c r="G292" s="138">
        <v>0</v>
      </c>
      <c r="H292" s="139">
        <f t="shared" si="34"/>
        <v>0</v>
      </c>
      <c r="I292" s="140">
        <v>1</v>
      </c>
      <c r="J292" s="139" t="s">
        <v>241</v>
      </c>
      <c r="K292" s="139">
        <v>65</v>
      </c>
      <c r="L292" s="141">
        <v>0</v>
      </c>
      <c r="M292" s="140">
        <f t="shared" si="35"/>
        <v>0</v>
      </c>
      <c r="N292" s="142">
        <f t="shared" si="36"/>
        <v>0</v>
      </c>
      <c r="O292" s="138">
        <f t="shared" si="37"/>
        <v>0</v>
      </c>
      <c r="P292" s="139">
        <f t="shared" si="38"/>
        <v>0</v>
      </c>
      <c r="Q292" s="173"/>
    </row>
    <row r="293" spans="1:17" ht="31.5" x14ac:dyDescent="0.25">
      <c r="A293" s="133">
        <f>IF(C293=0,"",1+MAX(A$9:A292))</f>
        <v>181</v>
      </c>
      <c r="B293" s="147" t="s">
        <v>256</v>
      </c>
      <c r="C293" s="148">
        <v>222</v>
      </c>
      <c r="D293" s="149">
        <v>0</v>
      </c>
      <c r="E293" s="150">
        <f t="shared" si="33"/>
        <v>222</v>
      </c>
      <c r="F293" s="136" t="s">
        <v>43</v>
      </c>
      <c r="G293" s="138">
        <v>0</v>
      </c>
      <c r="H293" s="139">
        <f t="shared" si="34"/>
        <v>0</v>
      </c>
      <c r="I293" s="140">
        <v>1</v>
      </c>
      <c r="J293" s="139" t="s">
        <v>241</v>
      </c>
      <c r="K293" s="139">
        <v>65</v>
      </c>
      <c r="L293" s="141">
        <v>0</v>
      </c>
      <c r="M293" s="140">
        <f t="shared" si="35"/>
        <v>0</v>
      </c>
      <c r="N293" s="142">
        <f t="shared" si="36"/>
        <v>0</v>
      </c>
      <c r="O293" s="138">
        <f t="shared" si="37"/>
        <v>0</v>
      </c>
      <c r="P293" s="139">
        <f t="shared" si="38"/>
        <v>0</v>
      </c>
      <c r="Q293" s="173"/>
    </row>
    <row r="294" spans="1:17" ht="31.5" x14ac:dyDescent="0.25">
      <c r="A294" s="133">
        <f>IF(C294=0,"",1+MAX(A$9:A293))</f>
        <v>182</v>
      </c>
      <c r="B294" s="147" t="s">
        <v>257</v>
      </c>
      <c r="C294" s="148">
        <v>250</v>
      </c>
      <c r="D294" s="149">
        <v>0</v>
      </c>
      <c r="E294" s="150">
        <f t="shared" si="33"/>
        <v>250</v>
      </c>
      <c r="F294" s="136" t="s">
        <v>43</v>
      </c>
      <c r="G294" s="138">
        <v>0</v>
      </c>
      <c r="H294" s="139">
        <f t="shared" si="34"/>
        <v>0</v>
      </c>
      <c r="I294" s="140">
        <v>1</v>
      </c>
      <c r="J294" s="139" t="s">
        <v>241</v>
      </c>
      <c r="K294" s="139">
        <v>65</v>
      </c>
      <c r="L294" s="141">
        <v>0</v>
      </c>
      <c r="M294" s="140">
        <f t="shared" si="35"/>
        <v>0</v>
      </c>
      <c r="N294" s="142">
        <f t="shared" si="36"/>
        <v>0</v>
      </c>
      <c r="O294" s="138">
        <f t="shared" si="37"/>
        <v>0</v>
      </c>
      <c r="P294" s="139">
        <f t="shared" si="38"/>
        <v>0</v>
      </c>
      <c r="Q294" s="173"/>
    </row>
    <row r="295" spans="1:17" ht="31.5" x14ac:dyDescent="0.25">
      <c r="A295" s="133">
        <f>IF(C295=0,"",1+MAX(A$9:A294))</f>
        <v>183</v>
      </c>
      <c r="B295" s="147" t="s">
        <v>258</v>
      </c>
      <c r="C295" s="148">
        <v>36</v>
      </c>
      <c r="D295" s="149">
        <v>0</v>
      </c>
      <c r="E295" s="150">
        <f t="shared" si="33"/>
        <v>36</v>
      </c>
      <c r="F295" s="136" t="s">
        <v>43</v>
      </c>
      <c r="G295" s="138">
        <v>0</v>
      </c>
      <c r="H295" s="139">
        <f t="shared" si="34"/>
        <v>0</v>
      </c>
      <c r="I295" s="140">
        <v>1</v>
      </c>
      <c r="J295" s="139" t="s">
        <v>241</v>
      </c>
      <c r="K295" s="139">
        <v>65</v>
      </c>
      <c r="L295" s="141">
        <v>0</v>
      </c>
      <c r="M295" s="140">
        <f t="shared" si="35"/>
        <v>0</v>
      </c>
      <c r="N295" s="142">
        <f t="shared" si="36"/>
        <v>0</v>
      </c>
      <c r="O295" s="138">
        <f t="shared" si="37"/>
        <v>0</v>
      </c>
      <c r="P295" s="139">
        <f t="shared" si="38"/>
        <v>0</v>
      </c>
      <c r="Q295" s="173"/>
    </row>
    <row r="296" spans="1:17" ht="31.5" x14ac:dyDescent="0.25">
      <c r="A296" s="133">
        <f>IF(C296=0,"",1+MAX(A$9:A295))</f>
        <v>184</v>
      </c>
      <c r="B296" s="147" t="s">
        <v>259</v>
      </c>
      <c r="C296" s="148">
        <v>11</v>
      </c>
      <c r="D296" s="149">
        <v>0</v>
      </c>
      <c r="E296" s="150">
        <f t="shared" si="33"/>
        <v>11</v>
      </c>
      <c r="F296" s="136" t="s">
        <v>43</v>
      </c>
      <c r="G296" s="138">
        <v>0</v>
      </c>
      <c r="H296" s="139">
        <f t="shared" si="34"/>
        <v>0</v>
      </c>
      <c r="I296" s="140">
        <v>1</v>
      </c>
      <c r="J296" s="139" t="s">
        <v>241</v>
      </c>
      <c r="K296" s="139">
        <v>65</v>
      </c>
      <c r="L296" s="141">
        <v>0</v>
      </c>
      <c r="M296" s="140">
        <f t="shared" si="35"/>
        <v>0</v>
      </c>
      <c r="N296" s="142">
        <f t="shared" si="36"/>
        <v>0</v>
      </c>
      <c r="O296" s="138">
        <f t="shared" si="37"/>
        <v>0</v>
      </c>
      <c r="P296" s="139">
        <f t="shared" si="38"/>
        <v>0</v>
      </c>
      <c r="Q296" s="173"/>
    </row>
    <row r="297" spans="1:17" ht="31.5" x14ac:dyDescent="0.25">
      <c r="A297" s="133">
        <f>IF(C297=0,"",1+MAX(A$9:A296))</f>
        <v>185</v>
      </c>
      <c r="B297" s="147" t="s">
        <v>260</v>
      </c>
      <c r="C297" s="148">
        <v>156</v>
      </c>
      <c r="D297" s="149">
        <v>0</v>
      </c>
      <c r="E297" s="150">
        <f t="shared" si="33"/>
        <v>156</v>
      </c>
      <c r="F297" s="136" t="s">
        <v>43</v>
      </c>
      <c r="G297" s="138">
        <v>0</v>
      </c>
      <c r="H297" s="139">
        <f t="shared" si="34"/>
        <v>0</v>
      </c>
      <c r="I297" s="140">
        <v>1</v>
      </c>
      <c r="J297" s="139" t="s">
        <v>241</v>
      </c>
      <c r="K297" s="139">
        <v>65</v>
      </c>
      <c r="L297" s="141">
        <v>0</v>
      </c>
      <c r="M297" s="140">
        <f t="shared" si="35"/>
        <v>0</v>
      </c>
      <c r="N297" s="142">
        <f t="shared" si="36"/>
        <v>0</v>
      </c>
      <c r="O297" s="138">
        <f t="shared" si="37"/>
        <v>0</v>
      </c>
      <c r="P297" s="139">
        <f t="shared" si="38"/>
        <v>0</v>
      </c>
      <c r="Q297" s="173"/>
    </row>
    <row r="298" spans="1:17" ht="31.5" x14ac:dyDescent="0.25">
      <c r="A298" s="133">
        <f>IF(C298=0,"",1+MAX(A$9:A297))</f>
        <v>186</v>
      </c>
      <c r="B298" s="147" t="s">
        <v>262</v>
      </c>
      <c r="C298" s="148">
        <v>244</v>
      </c>
      <c r="D298" s="149">
        <v>0</v>
      </c>
      <c r="E298" s="150">
        <f t="shared" si="33"/>
        <v>244</v>
      </c>
      <c r="F298" s="136" t="s">
        <v>43</v>
      </c>
      <c r="G298" s="138">
        <v>0</v>
      </c>
      <c r="H298" s="139">
        <f t="shared" si="34"/>
        <v>0</v>
      </c>
      <c r="I298" s="140">
        <v>1</v>
      </c>
      <c r="J298" s="139" t="s">
        <v>241</v>
      </c>
      <c r="K298" s="139">
        <v>65</v>
      </c>
      <c r="L298" s="141">
        <v>0</v>
      </c>
      <c r="M298" s="140">
        <f t="shared" si="35"/>
        <v>0</v>
      </c>
      <c r="N298" s="142">
        <f t="shared" si="36"/>
        <v>0</v>
      </c>
      <c r="O298" s="138">
        <f t="shared" si="37"/>
        <v>0</v>
      </c>
      <c r="P298" s="139">
        <f t="shared" si="38"/>
        <v>0</v>
      </c>
      <c r="Q298" s="173"/>
    </row>
    <row r="299" spans="1:17" ht="31.5" x14ac:dyDescent="0.25">
      <c r="A299" s="133">
        <f>IF(C299=0,"",1+MAX(A$9:A298))</f>
        <v>187</v>
      </c>
      <c r="B299" s="147" t="s">
        <v>263</v>
      </c>
      <c r="C299" s="148">
        <v>31</v>
      </c>
      <c r="D299" s="149">
        <v>0</v>
      </c>
      <c r="E299" s="150">
        <f t="shared" si="33"/>
        <v>31</v>
      </c>
      <c r="F299" s="136" t="s">
        <v>43</v>
      </c>
      <c r="G299" s="138">
        <v>0</v>
      </c>
      <c r="H299" s="139">
        <f t="shared" si="34"/>
        <v>0</v>
      </c>
      <c r="I299" s="140">
        <v>1</v>
      </c>
      <c r="J299" s="139" t="s">
        <v>241</v>
      </c>
      <c r="K299" s="139">
        <v>65</v>
      </c>
      <c r="L299" s="141">
        <v>0</v>
      </c>
      <c r="M299" s="140">
        <f t="shared" si="35"/>
        <v>0</v>
      </c>
      <c r="N299" s="142">
        <f t="shared" si="36"/>
        <v>0</v>
      </c>
      <c r="O299" s="138">
        <f t="shared" si="37"/>
        <v>0</v>
      </c>
      <c r="P299" s="139">
        <f t="shared" si="38"/>
        <v>0</v>
      </c>
      <c r="Q299" s="173"/>
    </row>
    <row r="300" spans="1:17" ht="31.5" x14ac:dyDescent="0.25">
      <c r="A300" s="133">
        <f>IF(C300=0,"",1+MAX(A$9:A299))</f>
        <v>188</v>
      </c>
      <c r="B300" s="147" t="s">
        <v>264</v>
      </c>
      <c r="C300" s="148">
        <v>50</v>
      </c>
      <c r="D300" s="149">
        <v>0</v>
      </c>
      <c r="E300" s="150">
        <f t="shared" si="33"/>
        <v>50</v>
      </c>
      <c r="F300" s="136" t="s">
        <v>43</v>
      </c>
      <c r="G300" s="138">
        <v>0</v>
      </c>
      <c r="H300" s="139">
        <f t="shared" si="34"/>
        <v>0</v>
      </c>
      <c r="I300" s="140">
        <v>1</v>
      </c>
      <c r="J300" s="139" t="s">
        <v>241</v>
      </c>
      <c r="K300" s="139">
        <v>65</v>
      </c>
      <c r="L300" s="141">
        <v>0</v>
      </c>
      <c r="M300" s="140">
        <f t="shared" si="35"/>
        <v>0</v>
      </c>
      <c r="N300" s="142">
        <f t="shared" si="36"/>
        <v>0</v>
      </c>
      <c r="O300" s="138">
        <f t="shared" si="37"/>
        <v>0</v>
      </c>
      <c r="P300" s="139">
        <f t="shared" si="38"/>
        <v>0</v>
      </c>
      <c r="Q300" s="173"/>
    </row>
    <row r="301" spans="1:17" ht="31.5" x14ac:dyDescent="0.25">
      <c r="A301" s="133">
        <f>IF(C301=0,"",1+MAX(A$9:A300))</f>
        <v>189</v>
      </c>
      <c r="B301" s="147" t="s">
        <v>265</v>
      </c>
      <c r="C301" s="148">
        <v>382</v>
      </c>
      <c r="D301" s="149">
        <v>0</v>
      </c>
      <c r="E301" s="150">
        <f t="shared" si="33"/>
        <v>382</v>
      </c>
      <c r="F301" s="136" t="s">
        <v>43</v>
      </c>
      <c r="G301" s="138">
        <v>0</v>
      </c>
      <c r="H301" s="139">
        <f t="shared" si="34"/>
        <v>0</v>
      </c>
      <c r="I301" s="140">
        <v>1</v>
      </c>
      <c r="J301" s="139" t="s">
        <v>241</v>
      </c>
      <c r="K301" s="139">
        <v>65</v>
      </c>
      <c r="L301" s="141">
        <v>0</v>
      </c>
      <c r="M301" s="140">
        <f t="shared" si="35"/>
        <v>0</v>
      </c>
      <c r="N301" s="142">
        <f t="shared" si="36"/>
        <v>0</v>
      </c>
      <c r="O301" s="138">
        <f t="shared" si="37"/>
        <v>0</v>
      </c>
      <c r="P301" s="139">
        <f t="shared" si="38"/>
        <v>0</v>
      </c>
      <c r="Q301" s="173"/>
    </row>
    <row r="302" spans="1:17" ht="31.5" x14ac:dyDescent="0.25">
      <c r="A302" s="133">
        <f>IF(C302=0,"",1+MAX(A$9:A301))</f>
        <v>190</v>
      </c>
      <c r="B302" s="147" t="s">
        <v>266</v>
      </c>
      <c r="C302" s="148">
        <v>7</v>
      </c>
      <c r="D302" s="149">
        <v>0</v>
      </c>
      <c r="E302" s="150">
        <f t="shared" si="33"/>
        <v>7</v>
      </c>
      <c r="F302" s="136" t="s">
        <v>43</v>
      </c>
      <c r="G302" s="138">
        <v>0</v>
      </c>
      <c r="H302" s="139">
        <f t="shared" si="34"/>
        <v>0</v>
      </c>
      <c r="I302" s="140">
        <v>1</v>
      </c>
      <c r="J302" s="139" t="s">
        <v>241</v>
      </c>
      <c r="K302" s="139">
        <v>65</v>
      </c>
      <c r="L302" s="141">
        <v>0</v>
      </c>
      <c r="M302" s="140">
        <f t="shared" si="35"/>
        <v>0</v>
      </c>
      <c r="N302" s="142">
        <f t="shared" si="36"/>
        <v>0</v>
      </c>
      <c r="O302" s="138">
        <f t="shared" si="37"/>
        <v>0</v>
      </c>
      <c r="P302" s="139">
        <f t="shared" si="38"/>
        <v>0</v>
      </c>
      <c r="Q302" s="173"/>
    </row>
    <row r="303" spans="1:17" ht="31.5" x14ac:dyDescent="0.25">
      <c r="A303" s="133">
        <f>IF(C303=0,"",1+MAX(A$9:A302))</f>
        <v>191</v>
      </c>
      <c r="B303" s="147" t="s">
        <v>267</v>
      </c>
      <c r="C303" s="148">
        <v>17</v>
      </c>
      <c r="D303" s="149">
        <v>0</v>
      </c>
      <c r="E303" s="150">
        <f t="shared" si="33"/>
        <v>17</v>
      </c>
      <c r="F303" s="136" t="s">
        <v>43</v>
      </c>
      <c r="G303" s="138">
        <v>0</v>
      </c>
      <c r="H303" s="139">
        <f t="shared" si="34"/>
        <v>0</v>
      </c>
      <c r="I303" s="140">
        <v>1</v>
      </c>
      <c r="J303" s="139" t="s">
        <v>241</v>
      </c>
      <c r="K303" s="139">
        <v>65</v>
      </c>
      <c r="L303" s="141">
        <v>0</v>
      </c>
      <c r="M303" s="140">
        <f t="shared" si="35"/>
        <v>0</v>
      </c>
      <c r="N303" s="142">
        <f t="shared" si="36"/>
        <v>0</v>
      </c>
      <c r="O303" s="138">
        <f t="shared" si="37"/>
        <v>0</v>
      </c>
      <c r="P303" s="139">
        <f t="shared" si="38"/>
        <v>0</v>
      </c>
      <c r="Q303" s="173"/>
    </row>
    <row r="304" spans="1:17" ht="31.5" x14ac:dyDescent="0.25">
      <c r="A304" s="133">
        <f>IF(C304=0,"",1+MAX(A$9:A303))</f>
        <v>192</v>
      </c>
      <c r="B304" s="147" t="s">
        <v>268</v>
      </c>
      <c r="C304" s="148">
        <v>13</v>
      </c>
      <c r="D304" s="149">
        <v>0</v>
      </c>
      <c r="E304" s="150">
        <f t="shared" si="33"/>
        <v>13</v>
      </c>
      <c r="F304" s="136" t="s">
        <v>43</v>
      </c>
      <c r="G304" s="138">
        <v>0</v>
      </c>
      <c r="H304" s="139">
        <f t="shared" si="34"/>
        <v>0</v>
      </c>
      <c r="I304" s="140">
        <v>1</v>
      </c>
      <c r="J304" s="139" t="s">
        <v>241</v>
      </c>
      <c r="K304" s="139">
        <v>65</v>
      </c>
      <c r="L304" s="141">
        <v>0</v>
      </c>
      <c r="M304" s="140">
        <f t="shared" si="35"/>
        <v>0</v>
      </c>
      <c r="N304" s="142">
        <f t="shared" si="36"/>
        <v>0</v>
      </c>
      <c r="O304" s="138">
        <f t="shared" si="37"/>
        <v>0</v>
      </c>
      <c r="P304" s="139">
        <f t="shared" si="38"/>
        <v>0</v>
      </c>
      <c r="Q304" s="173"/>
    </row>
    <row r="305" spans="1:17" ht="31.5" x14ac:dyDescent="0.25">
      <c r="A305" s="133">
        <f>IF(C305=0,"",1+MAX(A$9:A304))</f>
        <v>193</v>
      </c>
      <c r="B305" s="147" t="s">
        <v>269</v>
      </c>
      <c r="C305" s="148">
        <v>20</v>
      </c>
      <c r="D305" s="149">
        <v>0</v>
      </c>
      <c r="E305" s="150">
        <f t="shared" si="33"/>
        <v>20</v>
      </c>
      <c r="F305" s="136" t="s">
        <v>43</v>
      </c>
      <c r="G305" s="138">
        <v>0</v>
      </c>
      <c r="H305" s="139">
        <f t="shared" si="34"/>
        <v>0</v>
      </c>
      <c r="I305" s="140">
        <v>1</v>
      </c>
      <c r="J305" s="139" t="s">
        <v>241</v>
      </c>
      <c r="K305" s="139">
        <v>65</v>
      </c>
      <c r="L305" s="141">
        <v>0</v>
      </c>
      <c r="M305" s="140">
        <f t="shared" si="35"/>
        <v>0</v>
      </c>
      <c r="N305" s="142">
        <f t="shared" si="36"/>
        <v>0</v>
      </c>
      <c r="O305" s="138">
        <f t="shared" si="37"/>
        <v>0</v>
      </c>
      <c r="P305" s="139">
        <f t="shared" si="38"/>
        <v>0</v>
      </c>
      <c r="Q305" s="173"/>
    </row>
    <row r="306" spans="1:17" ht="31.5" x14ac:dyDescent="0.25">
      <c r="A306" s="133">
        <f>IF(C306=0,"",1+MAX(A$9:A305))</f>
        <v>194</v>
      </c>
      <c r="B306" s="147" t="s">
        <v>270</v>
      </c>
      <c r="C306" s="148">
        <v>46</v>
      </c>
      <c r="D306" s="149">
        <v>0</v>
      </c>
      <c r="E306" s="150">
        <f t="shared" si="33"/>
        <v>46</v>
      </c>
      <c r="F306" s="136" t="s">
        <v>43</v>
      </c>
      <c r="G306" s="138">
        <v>0</v>
      </c>
      <c r="H306" s="139">
        <f t="shared" si="34"/>
        <v>0</v>
      </c>
      <c r="I306" s="140">
        <v>1</v>
      </c>
      <c r="J306" s="139" t="s">
        <v>241</v>
      </c>
      <c r="K306" s="139">
        <v>65</v>
      </c>
      <c r="L306" s="141">
        <v>0</v>
      </c>
      <c r="M306" s="140">
        <f t="shared" si="35"/>
        <v>0</v>
      </c>
      <c r="N306" s="142">
        <f t="shared" si="36"/>
        <v>0</v>
      </c>
      <c r="O306" s="138">
        <f t="shared" si="37"/>
        <v>0</v>
      </c>
      <c r="P306" s="139">
        <f t="shared" si="38"/>
        <v>0</v>
      </c>
      <c r="Q306" s="173"/>
    </row>
    <row r="307" spans="1:17" x14ac:dyDescent="0.25">
      <c r="A307" s="133">
        <f>IF(C307=0,"",1+MAX(A$9:A306))</f>
        <v>195</v>
      </c>
      <c r="B307" s="147" t="s">
        <v>201</v>
      </c>
      <c r="C307" s="148">
        <v>214</v>
      </c>
      <c r="D307" s="149">
        <v>0</v>
      </c>
      <c r="E307" s="150">
        <f t="shared" si="33"/>
        <v>214</v>
      </c>
      <c r="F307" s="136" t="s">
        <v>43</v>
      </c>
      <c r="G307" s="138">
        <v>0</v>
      </c>
      <c r="H307" s="139">
        <f t="shared" si="34"/>
        <v>0</v>
      </c>
      <c r="I307" s="140">
        <v>1</v>
      </c>
      <c r="J307" s="139" t="s">
        <v>241</v>
      </c>
      <c r="K307" s="139">
        <v>65</v>
      </c>
      <c r="L307" s="141">
        <v>0</v>
      </c>
      <c r="M307" s="140">
        <f t="shared" si="35"/>
        <v>0</v>
      </c>
      <c r="N307" s="142">
        <f t="shared" si="36"/>
        <v>0</v>
      </c>
      <c r="O307" s="138">
        <f t="shared" si="37"/>
        <v>0</v>
      </c>
      <c r="P307" s="139">
        <f t="shared" si="38"/>
        <v>0</v>
      </c>
      <c r="Q307" s="173"/>
    </row>
    <row r="308" spans="1:17" x14ac:dyDescent="0.25">
      <c r="A308" s="133">
        <f>IF(C308=0,"",1+MAX(A$9:A307))</f>
        <v>196</v>
      </c>
      <c r="B308" s="147" t="s">
        <v>202</v>
      </c>
      <c r="C308" s="148">
        <v>4</v>
      </c>
      <c r="D308" s="149">
        <v>0</v>
      </c>
      <c r="E308" s="150">
        <f t="shared" si="33"/>
        <v>4</v>
      </c>
      <c r="F308" s="136" t="s">
        <v>43</v>
      </c>
      <c r="G308" s="138">
        <v>0</v>
      </c>
      <c r="H308" s="139">
        <f t="shared" si="34"/>
        <v>0</v>
      </c>
      <c r="I308" s="140">
        <v>1</v>
      </c>
      <c r="J308" s="139" t="s">
        <v>241</v>
      </c>
      <c r="K308" s="139">
        <v>65</v>
      </c>
      <c r="L308" s="141">
        <v>0</v>
      </c>
      <c r="M308" s="140">
        <f t="shared" si="35"/>
        <v>0</v>
      </c>
      <c r="N308" s="142">
        <f t="shared" si="36"/>
        <v>0</v>
      </c>
      <c r="O308" s="138">
        <f t="shared" si="37"/>
        <v>0</v>
      </c>
      <c r="P308" s="139">
        <f t="shared" si="38"/>
        <v>0</v>
      </c>
      <c r="Q308" s="173"/>
    </row>
    <row r="309" spans="1:17" x14ac:dyDescent="0.25">
      <c r="A309" s="133">
        <f>IF(C309=0,"",1+MAX(A$9:A308))</f>
        <v>197</v>
      </c>
      <c r="B309" s="147" t="s">
        <v>203</v>
      </c>
      <c r="C309" s="148">
        <v>7</v>
      </c>
      <c r="D309" s="149">
        <v>0</v>
      </c>
      <c r="E309" s="150">
        <f t="shared" si="33"/>
        <v>7</v>
      </c>
      <c r="F309" s="136" t="s">
        <v>43</v>
      </c>
      <c r="G309" s="138">
        <v>0</v>
      </c>
      <c r="H309" s="139">
        <f t="shared" si="34"/>
        <v>0</v>
      </c>
      <c r="I309" s="140">
        <v>1</v>
      </c>
      <c r="J309" s="139" t="s">
        <v>241</v>
      </c>
      <c r="K309" s="139">
        <v>65</v>
      </c>
      <c r="L309" s="141">
        <v>0</v>
      </c>
      <c r="M309" s="140">
        <f t="shared" si="35"/>
        <v>0</v>
      </c>
      <c r="N309" s="142">
        <f t="shared" si="36"/>
        <v>0</v>
      </c>
      <c r="O309" s="138">
        <f t="shared" si="37"/>
        <v>0</v>
      </c>
      <c r="P309" s="139">
        <f t="shared" si="38"/>
        <v>0</v>
      </c>
      <c r="Q309" s="173"/>
    </row>
    <row r="310" spans="1:17" x14ac:dyDescent="0.25">
      <c r="A310" s="133">
        <f>IF(C310=0,"",1+MAX(A$9:A309))</f>
        <v>198</v>
      </c>
      <c r="B310" s="147" t="s">
        <v>204</v>
      </c>
      <c r="C310" s="148">
        <v>18</v>
      </c>
      <c r="D310" s="149">
        <v>0</v>
      </c>
      <c r="E310" s="150">
        <f t="shared" si="33"/>
        <v>18</v>
      </c>
      <c r="F310" s="136" t="s">
        <v>43</v>
      </c>
      <c r="G310" s="138">
        <v>0</v>
      </c>
      <c r="H310" s="139">
        <f t="shared" si="34"/>
        <v>0</v>
      </c>
      <c r="I310" s="140">
        <v>1</v>
      </c>
      <c r="J310" s="139" t="s">
        <v>241</v>
      </c>
      <c r="K310" s="139">
        <v>65</v>
      </c>
      <c r="L310" s="141">
        <v>0</v>
      </c>
      <c r="M310" s="140">
        <f t="shared" si="35"/>
        <v>0</v>
      </c>
      <c r="N310" s="142">
        <f t="shared" si="36"/>
        <v>0</v>
      </c>
      <c r="O310" s="138">
        <f t="shared" si="37"/>
        <v>0</v>
      </c>
      <c r="P310" s="139">
        <f t="shared" si="38"/>
        <v>0</v>
      </c>
      <c r="Q310" s="173"/>
    </row>
    <row r="311" spans="1:17" x14ac:dyDescent="0.25">
      <c r="A311" s="133">
        <f>IF(C311=0,"",1+MAX(A$9:A310))</f>
        <v>199</v>
      </c>
      <c r="B311" s="147" t="s">
        <v>205</v>
      </c>
      <c r="C311" s="148">
        <v>3</v>
      </c>
      <c r="D311" s="149">
        <v>0</v>
      </c>
      <c r="E311" s="150">
        <f t="shared" si="33"/>
        <v>3</v>
      </c>
      <c r="F311" s="136" t="s">
        <v>43</v>
      </c>
      <c r="G311" s="138">
        <v>0</v>
      </c>
      <c r="H311" s="139">
        <f t="shared" si="34"/>
        <v>0</v>
      </c>
      <c r="I311" s="140">
        <v>1</v>
      </c>
      <c r="J311" s="139" t="s">
        <v>241</v>
      </c>
      <c r="K311" s="139">
        <v>65</v>
      </c>
      <c r="L311" s="141">
        <v>0</v>
      </c>
      <c r="M311" s="140">
        <f t="shared" si="35"/>
        <v>0</v>
      </c>
      <c r="N311" s="142">
        <f t="shared" si="36"/>
        <v>0</v>
      </c>
      <c r="O311" s="138">
        <f t="shared" si="37"/>
        <v>0</v>
      </c>
      <c r="P311" s="139">
        <f t="shared" si="38"/>
        <v>0</v>
      </c>
      <c r="Q311" s="173"/>
    </row>
    <row r="312" spans="1:17" x14ac:dyDescent="0.25">
      <c r="A312" s="133">
        <f>IF(C312=0,"",1+MAX(A$9:A311))</f>
        <v>200</v>
      </c>
      <c r="B312" s="147" t="s">
        <v>206</v>
      </c>
      <c r="C312" s="148">
        <v>38</v>
      </c>
      <c r="D312" s="149">
        <v>0</v>
      </c>
      <c r="E312" s="150">
        <f t="shared" si="33"/>
        <v>38</v>
      </c>
      <c r="F312" s="136" t="s">
        <v>43</v>
      </c>
      <c r="G312" s="138">
        <v>0</v>
      </c>
      <c r="H312" s="139">
        <f t="shared" si="34"/>
        <v>0</v>
      </c>
      <c r="I312" s="140">
        <v>1</v>
      </c>
      <c r="J312" s="139" t="s">
        <v>241</v>
      </c>
      <c r="K312" s="139">
        <v>65</v>
      </c>
      <c r="L312" s="141">
        <v>0</v>
      </c>
      <c r="M312" s="140">
        <f t="shared" si="35"/>
        <v>0</v>
      </c>
      <c r="N312" s="142">
        <f t="shared" si="36"/>
        <v>0</v>
      </c>
      <c r="O312" s="138">
        <f t="shared" si="37"/>
        <v>0</v>
      </c>
      <c r="P312" s="139">
        <f t="shared" si="38"/>
        <v>0</v>
      </c>
      <c r="Q312" s="173"/>
    </row>
    <row r="313" spans="1:17" x14ac:dyDescent="0.25">
      <c r="A313" s="133">
        <f>IF(C313=0,"",1+MAX(A$9:A312))</f>
        <v>201</v>
      </c>
      <c r="B313" s="147" t="s">
        <v>207</v>
      </c>
      <c r="C313" s="148">
        <v>1</v>
      </c>
      <c r="D313" s="149">
        <v>0</v>
      </c>
      <c r="E313" s="150">
        <f t="shared" si="33"/>
        <v>1</v>
      </c>
      <c r="F313" s="136" t="s">
        <v>43</v>
      </c>
      <c r="G313" s="138">
        <v>0</v>
      </c>
      <c r="H313" s="139">
        <f t="shared" si="34"/>
        <v>0</v>
      </c>
      <c r="I313" s="140">
        <v>1</v>
      </c>
      <c r="J313" s="139" t="s">
        <v>241</v>
      </c>
      <c r="K313" s="139">
        <v>65</v>
      </c>
      <c r="L313" s="141">
        <v>0</v>
      </c>
      <c r="M313" s="140">
        <f t="shared" si="35"/>
        <v>0</v>
      </c>
      <c r="N313" s="142">
        <f t="shared" si="36"/>
        <v>0</v>
      </c>
      <c r="O313" s="138">
        <f t="shared" si="37"/>
        <v>0</v>
      </c>
      <c r="P313" s="139">
        <f t="shared" si="38"/>
        <v>0</v>
      </c>
      <c r="Q313" s="173"/>
    </row>
    <row r="314" spans="1:17" x14ac:dyDescent="0.25">
      <c r="A314" s="133">
        <f>IF(C314=0,"",1+MAX(A$9:A313))</f>
        <v>202</v>
      </c>
      <c r="B314" s="147" t="s">
        <v>208</v>
      </c>
      <c r="C314" s="148">
        <v>1</v>
      </c>
      <c r="D314" s="149">
        <v>0</v>
      </c>
      <c r="E314" s="150">
        <f t="shared" si="33"/>
        <v>1</v>
      </c>
      <c r="F314" s="136" t="s">
        <v>43</v>
      </c>
      <c r="G314" s="138">
        <v>0</v>
      </c>
      <c r="H314" s="139">
        <f t="shared" si="34"/>
        <v>0</v>
      </c>
      <c r="I314" s="140">
        <v>1</v>
      </c>
      <c r="J314" s="139" t="s">
        <v>241</v>
      </c>
      <c r="K314" s="139">
        <v>65</v>
      </c>
      <c r="L314" s="141">
        <v>0</v>
      </c>
      <c r="M314" s="140">
        <f t="shared" si="35"/>
        <v>0</v>
      </c>
      <c r="N314" s="142">
        <f t="shared" si="36"/>
        <v>0</v>
      </c>
      <c r="O314" s="138">
        <f t="shared" si="37"/>
        <v>0</v>
      </c>
      <c r="P314" s="139">
        <f t="shared" si="38"/>
        <v>0</v>
      </c>
      <c r="Q314" s="173"/>
    </row>
    <row r="315" spans="1:17" x14ac:dyDescent="0.25">
      <c r="A315" s="133" t="str">
        <f>IF(C315=0,"",1+MAX(A$9:A314))</f>
        <v/>
      </c>
      <c r="B315" s="147"/>
      <c r="C315" s="148"/>
      <c r="D315" s="149"/>
      <c r="E315" s="150"/>
      <c r="F315" s="136"/>
      <c r="G315" s="138"/>
      <c r="H315" s="139"/>
      <c r="I315" s="140"/>
      <c r="J315" s="139"/>
      <c r="K315" s="139"/>
      <c r="L315" s="141"/>
      <c r="M315" s="140"/>
      <c r="N315" s="142"/>
      <c r="O315" s="138"/>
      <c r="P315" s="139"/>
      <c r="Q315" s="173"/>
    </row>
    <row r="316" spans="1:17" x14ac:dyDescent="0.25">
      <c r="A316" s="133" t="str">
        <f>IF(C316=0,"",1+MAX(A$9:A315))</f>
        <v/>
      </c>
      <c r="B316" s="154" t="s">
        <v>209</v>
      </c>
      <c r="C316" s="148"/>
      <c r="D316" s="149"/>
      <c r="E316" s="150"/>
      <c r="F316" s="136"/>
      <c r="G316" s="138"/>
      <c r="H316" s="139"/>
      <c r="I316" s="140"/>
      <c r="J316" s="139"/>
      <c r="K316" s="139"/>
      <c r="L316" s="141"/>
      <c r="M316" s="140"/>
      <c r="N316" s="142"/>
      <c r="O316" s="138"/>
      <c r="P316" s="139"/>
      <c r="Q316" s="173"/>
    </row>
    <row r="317" spans="1:17" x14ac:dyDescent="0.25">
      <c r="A317" s="133">
        <f>IF(C317=0,"",1+MAX(A$9:A316))</f>
        <v>203</v>
      </c>
      <c r="B317" s="147" t="s">
        <v>210</v>
      </c>
      <c r="C317" s="148">
        <v>100</v>
      </c>
      <c r="D317" s="149">
        <v>0.05</v>
      </c>
      <c r="E317" s="150">
        <f t="shared" si="33"/>
        <v>105</v>
      </c>
      <c r="F317" s="136" t="s">
        <v>38</v>
      </c>
      <c r="G317" s="138">
        <v>0</v>
      </c>
      <c r="H317" s="139">
        <f t="shared" si="34"/>
        <v>0</v>
      </c>
      <c r="I317" s="140">
        <v>1</v>
      </c>
      <c r="J317" s="139" t="s">
        <v>241</v>
      </c>
      <c r="K317" s="139">
        <v>65</v>
      </c>
      <c r="L317" s="141">
        <v>0</v>
      </c>
      <c r="M317" s="140">
        <f t="shared" si="35"/>
        <v>0</v>
      </c>
      <c r="N317" s="142">
        <f t="shared" si="36"/>
        <v>0</v>
      </c>
      <c r="O317" s="138">
        <f t="shared" si="37"/>
        <v>0</v>
      </c>
      <c r="P317" s="139">
        <f t="shared" si="38"/>
        <v>0</v>
      </c>
      <c r="Q317" s="173"/>
    </row>
    <row r="318" spans="1:17" x14ac:dyDescent="0.25">
      <c r="A318" s="133">
        <f>IF(C318=0,"",1+MAX(A$9:A317))</f>
        <v>204</v>
      </c>
      <c r="B318" s="147" t="s">
        <v>211</v>
      </c>
      <c r="C318" s="148">
        <f>25.71+109.2</f>
        <v>134.91</v>
      </c>
      <c r="D318" s="149">
        <v>0.05</v>
      </c>
      <c r="E318" s="150">
        <f t="shared" si="33"/>
        <v>141.65549999999999</v>
      </c>
      <c r="F318" s="136" t="s">
        <v>38</v>
      </c>
      <c r="G318" s="138">
        <v>0</v>
      </c>
      <c r="H318" s="139">
        <f t="shared" si="34"/>
        <v>0</v>
      </c>
      <c r="I318" s="140">
        <v>1</v>
      </c>
      <c r="J318" s="139" t="s">
        <v>241</v>
      </c>
      <c r="K318" s="139">
        <v>65</v>
      </c>
      <c r="L318" s="141">
        <v>0</v>
      </c>
      <c r="M318" s="140">
        <f t="shared" si="35"/>
        <v>0</v>
      </c>
      <c r="N318" s="142">
        <f t="shared" si="36"/>
        <v>0</v>
      </c>
      <c r="O318" s="138">
        <f t="shared" si="37"/>
        <v>0</v>
      </c>
      <c r="P318" s="139">
        <f t="shared" si="38"/>
        <v>0</v>
      </c>
      <c r="Q318" s="173"/>
    </row>
    <row r="319" spans="1:17" x14ac:dyDescent="0.25">
      <c r="A319" s="133">
        <f>IF(C319=0,"",1+MAX(A$9:A318))</f>
        <v>205</v>
      </c>
      <c r="B319" s="147" t="s">
        <v>212</v>
      </c>
      <c r="C319" s="148">
        <f>235.64+555.6</f>
        <v>791.24</v>
      </c>
      <c r="D319" s="149">
        <v>0.05</v>
      </c>
      <c r="E319" s="150">
        <f t="shared" si="33"/>
        <v>830.80200000000002</v>
      </c>
      <c r="F319" s="136" t="s">
        <v>38</v>
      </c>
      <c r="G319" s="138">
        <v>0</v>
      </c>
      <c r="H319" s="139">
        <f t="shared" si="34"/>
        <v>0</v>
      </c>
      <c r="I319" s="140">
        <v>1</v>
      </c>
      <c r="J319" s="139" t="s">
        <v>241</v>
      </c>
      <c r="K319" s="139">
        <v>65</v>
      </c>
      <c r="L319" s="141">
        <v>0</v>
      </c>
      <c r="M319" s="140">
        <f t="shared" si="35"/>
        <v>0</v>
      </c>
      <c r="N319" s="142">
        <f t="shared" si="36"/>
        <v>0</v>
      </c>
      <c r="O319" s="138">
        <f t="shared" si="37"/>
        <v>0</v>
      </c>
      <c r="P319" s="139">
        <f t="shared" si="38"/>
        <v>0</v>
      </c>
      <c r="Q319" s="173"/>
    </row>
    <row r="320" spans="1:17" x14ac:dyDescent="0.25">
      <c r="A320" s="133">
        <f>IF(C320=0,"",1+MAX(A$9:A319))</f>
        <v>206</v>
      </c>
      <c r="B320" s="147" t="s">
        <v>213</v>
      </c>
      <c r="C320" s="148">
        <v>253.54</v>
      </c>
      <c r="D320" s="149">
        <v>0.05</v>
      </c>
      <c r="E320" s="150">
        <f t="shared" si="33"/>
        <v>266.21699999999998</v>
      </c>
      <c r="F320" s="136" t="s">
        <v>38</v>
      </c>
      <c r="G320" s="138">
        <v>0</v>
      </c>
      <c r="H320" s="139">
        <f t="shared" si="34"/>
        <v>0</v>
      </c>
      <c r="I320" s="140">
        <v>1</v>
      </c>
      <c r="J320" s="139" t="s">
        <v>241</v>
      </c>
      <c r="K320" s="139">
        <v>65</v>
      </c>
      <c r="L320" s="141">
        <v>0</v>
      </c>
      <c r="M320" s="140">
        <f t="shared" si="35"/>
        <v>0</v>
      </c>
      <c r="N320" s="142">
        <f t="shared" si="36"/>
        <v>0</v>
      </c>
      <c r="O320" s="138">
        <f t="shared" si="37"/>
        <v>0</v>
      </c>
      <c r="P320" s="139">
        <f t="shared" si="38"/>
        <v>0</v>
      </c>
      <c r="Q320" s="173"/>
    </row>
    <row r="321" spans="1:17" x14ac:dyDescent="0.25">
      <c r="A321" s="133">
        <f>IF(C321=0,"",1+MAX(A$9:A320))</f>
        <v>207</v>
      </c>
      <c r="B321" s="147" t="s">
        <v>214</v>
      </c>
      <c r="C321" s="148">
        <v>11</v>
      </c>
      <c r="D321" s="149">
        <v>0</v>
      </c>
      <c r="E321" s="150">
        <f t="shared" si="33"/>
        <v>11</v>
      </c>
      <c r="F321" s="136" t="s">
        <v>43</v>
      </c>
      <c r="G321" s="138">
        <v>0</v>
      </c>
      <c r="H321" s="139">
        <f t="shared" si="34"/>
        <v>0</v>
      </c>
      <c r="I321" s="140">
        <v>1</v>
      </c>
      <c r="J321" s="139" t="s">
        <v>241</v>
      </c>
      <c r="K321" s="139">
        <v>65</v>
      </c>
      <c r="L321" s="141">
        <v>0</v>
      </c>
      <c r="M321" s="140">
        <f t="shared" si="35"/>
        <v>0</v>
      </c>
      <c r="N321" s="142">
        <f t="shared" si="36"/>
        <v>0</v>
      </c>
      <c r="O321" s="138">
        <f t="shared" si="37"/>
        <v>0</v>
      </c>
      <c r="P321" s="139">
        <f t="shared" si="38"/>
        <v>0</v>
      </c>
      <c r="Q321" s="173"/>
    </row>
    <row r="322" spans="1:17" x14ac:dyDescent="0.25">
      <c r="A322" s="133" t="str">
        <f>IF(C322=0,"",1+MAX(A$9:A321))</f>
        <v/>
      </c>
      <c r="B322" s="147"/>
      <c r="C322" s="148"/>
      <c r="D322" s="149"/>
      <c r="E322" s="150"/>
      <c r="F322" s="136"/>
      <c r="G322" s="138"/>
      <c r="H322" s="139"/>
      <c r="I322" s="140"/>
      <c r="J322" s="139"/>
      <c r="K322" s="139"/>
      <c r="L322" s="141"/>
      <c r="M322" s="140"/>
      <c r="N322" s="142"/>
      <c r="O322" s="138"/>
      <c r="P322" s="139"/>
      <c r="Q322" s="173"/>
    </row>
    <row r="323" spans="1:17" ht="16.5" thickBot="1" x14ac:dyDescent="0.3">
      <c r="A323" s="158"/>
      <c r="B323" s="176"/>
      <c r="C323" s="177"/>
      <c r="D323" s="161"/>
      <c r="E323" s="162"/>
      <c r="F323" s="178"/>
      <c r="G323" s="164"/>
      <c r="H323" s="165"/>
      <c r="I323" s="166"/>
      <c r="J323" s="165"/>
      <c r="K323" s="165"/>
      <c r="L323" s="167"/>
      <c r="M323" s="166"/>
      <c r="N323" s="168"/>
      <c r="O323" s="164"/>
      <c r="P323" s="165"/>
      <c r="Q323" s="179"/>
    </row>
    <row r="324" spans="1:17" x14ac:dyDescent="0.25">
      <c r="A324" s="57"/>
      <c r="B324" s="58"/>
      <c r="C324" s="59"/>
      <c r="D324" s="60"/>
      <c r="E324" s="60"/>
      <c r="F324" s="61"/>
      <c r="G324" s="61"/>
      <c r="H324" s="61"/>
      <c r="I324" s="61"/>
      <c r="J324" s="60"/>
      <c r="K324" s="60"/>
      <c r="L324" s="62"/>
      <c r="M324" s="60"/>
      <c r="N324" s="60"/>
      <c r="O324" s="60"/>
      <c r="P324" s="60"/>
      <c r="Q324" s="102"/>
    </row>
    <row r="325" spans="1:17" x14ac:dyDescent="0.25">
      <c r="A325" s="35" t="s">
        <v>251</v>
      </c>
      <c r="B325" s="86"/>
      <c r="C325" s="87"/>
      <c r="D325" s="88"/>
      <c r="E325" s="88"/>
      <c r="F325" s="89"/>
      <c r="G325" s="89"/>
      <c r="H325" s="89"/>
      <c r="I325" s="90"/>
      <c r="J325" s="88"/>
      <c r="K325" s="90" t="s">
        <v>6</v>
      </c>
      <c r="L325" s="90"/>
      <c r="M325" s="88"/>
      <c r="N325" s="88"/>
      <c r="O325" s="90"/>
      <c r="P325" s="90"/>
      <c r="Q325" s="91"/>
    </row>
    <row r="326" spans="1:17" x14ac:dyDescent="0.25">
      <c r="A326" s="35" t="s">
        <v>252</v>
      </c>
      <c r="B326" s="86"/>
      <c r="C326" s="92"/>
      <c r="D326" s="88"/>
      <c r="E326" s="88"/>
      <c r="F326" s="89"/>
      <c r="G326" s="89"/>
      <c r="H326" s="89"/>
      <c r="I326" s="93"/>
      <c r="J326" s="88"/>
      <c r="K326" s="94" t="s">
        <v>7</v>
      </c>
      <c r="L326" s="95"/>
      <c r="M326" s="88"/>
      <c r="N326" s="88"/>
      <c r="O326" s="94"/>
      <c r="P326" s="95"/>
      <c r="Q326" s="91"/>
    </row>
    <row r="327" spans="1:17" x14ac:dyDescent="0.25">
      <c r="A327" s="36"/>
      <c r="B327" s="86"/>
      <c r="C327" s="87"/>
      <c r="D327" s="88"/>
      <c r="E327" s="88"/>
      <c r="F327" s="89"/>
      <c r="G327" s="89"/>
      <c r="H327" s="89"/>
      <c r="I327" s="93"/>
      <c r="J327" s="88"/>
      <c r="K327" s="94" t="s">
        <v>8</v>
      </c>
      <c r="L327" s="94"/>
      <c r="M327" s="88"/>
      <c r="N327" s="88"/>
      <c r="O327" s="94"/>
      <c r="P327" s="94"/>
      <c r="Q327" s="91"/>
    </row>
    <row r="328" spans="1:17" x14ac:dyDescent="0.25">
      <c r="A328" s="37" t="s">
        <v>253</v>
      </c>
      <c r="B328" s="96"/>
      <c r="C328" s="95"/>
      <c r="D328" s="88"/>
      <c r="E328" s="88"/>
      <c r="F328" s="89"/>
      <c r="G328" s="89"/>
      <c r="H328" s="89"/>
      <c r="I328" s="88"/>
      <c r="J328" s="88"/>
      <c r="K328" s="94" t="s">
        <v>9</v>
      </c>
      <c r="L328" s="94"/>
      <c r="M328" s="88"/>
      <c r="N328" s="88"/>
      <c r="O328" s="94"/>
      <c r="P328" s="94"/>
      <c r="Q328" s="91"/>
    </row>
    <row r="329" spans="1:17" ht="33" customHeight="1" thickBot="1" x14ac:dyDescent="0.3">
      <c r="A329" s="38"/>
      <c r="B329" s="39"/>
      <c r="C329" s="40"/>
      <c r="D329" s="41"/>
      <c r="E329" s="41"/>
      <c r="F329" s="42"/>
      <c r="G329" s="42"/>
      <c r="H329" s="42"/>
      <c r="I329" s="42"/>
      <c r="J329" s="43"/>
      <c r="K329" s="44" t="s">
        <v>0</v>
      </c>
      <c r="L329" s="45">
        <f ca="1">TODAY()</f>
        <v>46154</v>
      </c>
      <c r="M329" s="41"/>
      <c r="N329" s="43"/>
      <c r="O329" s="44"/>
      <c r="P329" s="45"/>
      <c r="Q329" s="97"/>
    </row>
    <row r="330" spans="1:17" ht="48" thickBot="1" x14ac:dyDescent="0.3">
      <c r="A330" s="53" t="s">
        <v>10</v>
      </c>
      <c r="B330" s="54" t="s">
        <v>1</v>
      </c>
      <c r="C330" s="55" t="s">
        <v>11</v>
      </c>
      <c r="D330" s="55" t="s">
        <v>12</v>
      </c>
      <c r="E330" s="54" t="s">
        <v>13</v>
      </c>
      <c r="F330" s="55" t="s">
        <v>14</v>
      </c>
      <c r="G330" s="55" t="s">
        <v>24</v>
      </c>
      <c r="H330" s="54" t="s">
        <v>2</v>
      </c>
      <c r="I330" s="54" t="s">
        <v>41</v>
      </c>
      <c r="J330" s="54" t="s">
        <v>40</v>
      </c>
      <c r="K330" s="54" t="s">
        <v>34</v>
      </c>
      <c r="L330" s="56" t="s">
        <v>35</v>
      </c>
      <c r="M330" s="54" t="s">
        <v>36</v>
      </c>
      <c r="N330" s="54" t="s">
        <v>3</v>
      </c>
      <c r="O330" s="55" t="s">
        <v>15</v>
      </c>
      <c r="P330" s="55" t="s">
        <v>4</v>
      </c>
      <c r="Q330" s="103" t="s">
        <v>16</v>
      </c>
    </row>
    <row r="331" spans="1:17" ht="19.5" customHeight="1" x14ac:dyDescent="0.25">
      <c r="A331" s="144" t="str">
        <f>IF(C331=0,"",1+MAX(A$9:A322))</f>
        <v/>
      </c>
      <c r="B331" s="145" t="s">
        <v>215</v>
      </c>
      <c r="C331" s="180"/>
      <c r="D331" s="181"/>
      <c r="E331" s="182"/>
      <c r="F331" s="126"/>
      <c r="G331" s="128"/>
      <c r="H331" s="129"/>
      <c r="I331" s="130"/>
      <c r="J331" s="129"/>
      <c r="K331" s="129"/>
      <c r="L331" s="131"/>
      <c r="M331" s="130"/>
      <c r="N331" s="132"/>
      <c r="O331" s="128"/>
      <c r="P331" s="129"/>
      <c r="Q331" s="172"/>
    </row>
    <row r="332" spans="1:17" ht="19.5" customHeight="1" x14ac:dyDescent="0.25">
      <c r="A332" s="133">
        <f>IF(C332=0,"",1+MAX(A$9:A331))</f>
        <v>208</v>
      </c>
      <c r="B332" s="147" t="s">
        <v>216</v>
      </c>
      <c r="C332" s="148">
        <v>37</v>
      </c>
      <c r="D332" s="149">
        <v>0</v>
      </c>
      <c r="E332" s="150">
        <f t="shared" si="33"/>
        <v>37</v>
      </c>
      <c r="F332" s="136" t="s">
        <v>43</v>
      </c>
      <c r="G332" s="138">
        <v>0</v>
      </c>
      <c r="H332" s="139">
        <f t="shared" si="34"/>
        <v>0</v>
      </c>
      <c r="I332" s="140">
        <v>1</v>
      </c>
      <c r="J332" s="139" t="s">
        <v>241</v>
      </c>
      <c r="K332" s="139">
        <v>65</v>
      </c>
      <c r="L332" s="141">
        <v>0</v>
      </c>
      <c r="M332" s="140">
        <f t="shared" si="35"/>
        <v>0</v>
      </c>
      <c r="N332" s="142">
        <f t="shared" si="36"/>
        <v>0</v>
      </c>
      <c r="O332" s="138">
        <f t="shared" si="37"/>
        <v>0</v>
      </c>
      <c r="P332" s="139">
        <f t="shared" si="38"/>
        <v>0</v>
      </c>
      <c r="Q332" s="173"/>
    </row>
    <row r="333" spans="1:17" ht="31.5" x14ac:dyDescent="0.25">
      <c r="A333" s="133">
        <f>IF(C333=0,"",1+MAX(A$9:A332))</f>
        <v>209</v>
      </c>
      <c r="B333" s="147" t="s">
        <v>217</v>
      </c>
      <c r="C333" s="148">
        <f>14.07+52.26</f>
        <v>66.33</v>
      </c>
      <c r="D333" s="149">
        <v>0.05</v>
      </c>
      <c r="E333" s="150">
        <f t="shared" si="33"/>
        <v>69.646500000000003</v>
      </c>
      <c r="F333" s="136" t="s">
        <v>239</v>
      </c>
      <c r="G333" s="138">
        <v>0</v>
      </c>
      <c r="H333" s="139">
        <f t="shared" si="34"/>
        <v>0</v>
      </c>
      <c r="I333" s="140">
        <v>1</v>
      </c>
      <c r="J333" s="139" t="s">
        <v>241</v>
      </c>
      <c r="K333" s="139">
        <v>65</v>
      </c>
      <c r="L333" s="141">
        <v>0</v>
      </c>
      <c r="M333" s="140">
        <f t="shared" si="35"/>
        <v>0</v>
      </c>
      <c r="N333" s="142">
        <f t="shared" si="36"/>
        <v>0</v>
      </c>
      <c r="O333" s="138">
        <f t="shared" si="37"/>
        <v>0</v>
      </c>
      <c r="P333" s="139">
        <f t="shared" si="38"/>
        <v>0</v>
      </c>
      <c r="Q333" s="173"/>
    </row>
    <row r="334" spans="1:17" ht="19.5" customHeight="1" x14ac:dyDescent="0.25">
      <c r="A334" s="133">
        <f>IF(C334=0,"",1+MAX(A$9:A333))</f>
        <v>210</v>
      </c>
      <c r="B334" s="147" t="s">
        <v>218</v>
      </c>
      <c r="C334" s="148">
        <v>7</v>
      </c>
      <c r="D334" s="149">
        <v>0</v>
      </c>
      <c r="E334" s="150">
        <f t="shared" si="33"/>
        <v>7</v>
      </c>
      <c r="F334" s="136" t="s">
        <v>43</v>
      </c>
      <c r="G334" s="138">
        <v>0</v>
      </c>
      <c r="H334" s="139">
        <f t="shared" si="34"/>
        <v>0</v>
      </c>
      <c r="I334" s="140">
        <v>1</v>
      </c>
      <c r="J334" s="139" t="s">
        <v>241</v>
      </c>
      <c r="K334" s="139">
        <v>65</v>
      </c>
      <c r="L334" s="141">
        <v>0</v>
      </c>
      <c r="M334" s="140">
        <f t="shared" si="35"/>
        <v>0</v>
      </c>
      <c r="N334" s="142">
        <f t="shared" si="36"/>
        <v>0</v>
      </c>
      <c r="O334" s="138">
        <f t="shared" si="37"/>
        <v>0</v>
      </c>
      <c r="P334" s="139">
        <f t="shared" si="38"/>
        <v>0</v>
      </c>
      <c r="Q334" s="173"/>
    </row>
    <row r="335" spans="1:17" ht="19.5" customHeight="1" x14ac:dyDescent="0.25">
      <c r="A335" s="133">
        <f>IF(C335=0,"",1+MAX(A$9:A334))</f>
        <v>211</v>
      </c>
      <c r="B335" s="147" t="s">
        <v>219</v>
      </c>
      <c r="C335" s="148">
        <v>143.82</v>
      </c>
      <c r="D335" s="149">
        <v>0.05</v>
      </c>
      <c r="E335" s="150">
        <f t="shared" si="33"/>
        <v>151.011</v>
      </c>
      <c r="F335" s="136" t="s">
        <v>37</v>
      </c>
      <c r="G335" s="138">
        <v>0</v>
      </c>
      <c r="H335" s="139">
        <f t="shared" si="34"/>
        <v>0</v>
      </c>
      <c r="I335" s="140">
        <v>1</v>
      </c>
      <c r="J335" s="139" t="s">
        <v>241</v>
      </c>
      <c r="K335" s="139">
        <v>65</v>
      </c>
      <c r="L335" s="141">
        <v>0</v>
      </c>
      <c r="M335" s="140">
        <f t="shared" si="35"/>
        <v>0</v>
      </c>
      <c r="N335" s="142">
        <f t="shared" si="36"/>
        <v>0</v>
      </c>
      <c r="O335" s="138">
        <f t="shared" si="37"/>
        <v>0</v>
      </c>
      <c r="P335" s="139">
        <f t="shared" si="38"/>
        <v>0</v>
      </c>
      <c r="Q335" s="173"/>
    </row>
    <row r="336" spans="1:17" ht="19.5" customHeight="1" x14ac:dyDescent="0.25">
      <c r="A336" s="133">
        <f>IF(C336=0,"",1+MAX(A$9:A335))</f>
        <v>212</v>
      </c>
      <c r="B336" s="147" t="s">
        <v>220</v>
      </c>
      <c r="C336" s="148">
        <v>16</v>
      </c>
      <c r="D336" s="149">
        <v>0</v>
      </c>
      <c r="E336" s="150">
        <f t="shared" si="33"/>
        <v>16</v>
      </c>
      <c r="F336" s="136" t="s">
        <v>43</v>
      </c>
      <c r="G336" s="138">
        <v>0</v>
      </c>
      <c r="H336" s="139">
        <f t="shared" si="34"/>
        <v>0</v>
      </c>
      <c r="I336" s="140">
        <v>1</v>
      </c>
      <c r="J336" s="139" t="s">
        <v>241</v>
      </c>
      <c r="K336" s="139">
        <v>65</v>
      </c>
      <c r="L336" s="141">
        <v>0</v>
      </c>
      <c r="M336" s="140">
        <f t="shared" si="35"/>
        <v>0</v>
      </c>
      <c r="N336" s="142">
        <f t="shared" si="36"/>
        <v>0</v>
      </c>
      <c r="O336" s="138">
        <f t="shared" si="37"/>
        <v>0</v>
      </c>
      <c r="P336" s="139">
        <f t="shared" si="38"/>
        <v>0</v>
      </c>
      <c r="Q336" s="173"/>
    </row>
    <row r="337" spans="1:17" ht="19.5" customHeight="1" x14ac:dyDescent="0.25">
      <c r="A337" s="133">
        <f>IF(C337=0,"",1+MAX(A$9:A336))</f>
        <v>213</v>
      </c>
      <c r="B337" s="147" t="s">
        <v>221</v>
      </c>
      <c r="C337" s="148">
        <v>8</v>
      </c>
      <c r="D337" s="149">
        <v>0</v>
      </c>
      <c r="E337" s="150">
        <f t="shared" si="33"/>
        <v>8</v>
      </c>
      <c r="F337" s="136" t="s">
        <v>43</v>
      </c>
      <c r="G337" s="138">
        <v>0</v>
      </c>
      <c r="H337" s="139">
        <f t="shared" si="34"/>
        <v>0</v>
      </c>
      <c r="I337" s="140">
        <v>1</v>
      </c>
      <c r="J337" s="139" t="s">
        <v>241</v>
      </c>
      <c r="K337" s="139">
        <v>65</v>
      </c>
      <c r="L337" s="141">
        <v>0</v>
      </c>
      <c r="M337" s="140">
        <f t="shared" si="35"/>
        <v>0</v>
      </c>
      <c r="N337" s="142">
        <f t="shared" si="36"/>
        <v>0</v>
      </c>
      <c r="O337" s="138">
        <f t="shared" si="37"/>
        <v>0</v>
      </c>
      <c r="P337" s="139">
        <f t="shared" si="38"/>
        <v>0</v>
      </c>
      <c r="Q337" s="173"/>
    </row>
    <row r="338" spans="1:17" ht="19.5" customHeight="1" x14ac:dyDescent="0.25">
      <c r="A338" s="133">
        <f>IF(C338=0,"",1+MAX(A$9:A337))</f>
        <v>214</v>
      </c>
      <c r="B338" s="147" t="s">
        <v>222</v>
      </c>
      <c r="C338" s="148">
        <v>2</v>
      </c>
      <c r="D338" s="149">
        <v>0</v>
      </c>
      <c r="E338" s="150">
        <f t="shared" si="33"/>
        <v>2</v>
      </c>
      <c r="F338" s="136" t="s">
        <v>43</v>
      </c>
      <c r="G338" s="138">
        <v>0</v>
      </c>
      <c r="H338" s="139">
        <f t="shared" si="34"/>
        <v>0</v>
      </c>
      <c r="I338" s="140">
        <v>1</v>
      </c>
      <c r="J338" s="139" t="s">
        <v>241</v>
      </c>
      <c r="K338" s="139">
        <v>65</v>
      </c>
      <c r="L338" s="141">
        <v>0</v>
      </c>
      <c r="M338" s="140">
        <f t="shared" si="35"/>
        <v>0</v>
      </c>
      <c r="N338" s="142">
        <f t="shared" si="36"/>
        <v>0</v>
      </c>
      <c r="O338" s="138">
        <f t="shared" si="37"/>
        <v>0</v>
      </c>
      <c r="P338" s="139">
        <f t="shared" si="38"/>
        <v>0</v>
      </c>
      <c r="Q338" s="173"/>
    </row>
    <row r="339" spans="1:17" ht="19.5" customHeight="1" x14ac:dyDescent="0.25">
      <c r="A339" s="133" t="str">
        <f>IF(C339=0,"",1+MAX(A$9:A338))</f>
        <v/>
      </c>
      <c r="B339" s="147"/>
      <c r="C339" s="148"/>
      <c r="D339" s="149"/>
      <c r="E339" s="150"/>
      <c r="F339" s="136"/>
      <c r="G339" s="138"/>
      <c r="H339" s="139"/>
      <c r="I339" s="140"/>
      <c r="J339" s="139"/>
      <c r="K339" s="139"/>
      <c r="L339" s="141"/>
      <c r="M339" s="140"/>
      <c r="N339" s="142"/>
      <c r="O339" s="138"/>
      <c r="P339" s="139"/>
      <c r="Q339" s="173"/>
    </row>
    <row r="340" spans="1:17" ht="19.5" customHeight="1" x14ac:dyDescent="0.25">
      <c r="A340" s="133" t="str">
        <f>IF(C340=0,"",1+MAX(A$9:A339))</f>
        <v/>
      </c>
      <c r="B340" s="154" t="s">
        <v>223</v>
      </c>
      <c r="C340" s="148"/>
      <c r="D340" s="149"/>
      <c r="E340" s="150"/>
      <c r="F340" s="136"/>
      <c r="G340" s="138"/>
      <c r="H340" s="139"/>
      <c r="I340" s="140"/>
      <c r="J340" s="139"/>
      <c r="K340" s="139"/>
      <c r="L340" s="141"/>
      <c r="M340" s="140"/>
      <c r="N340" s="142"/>
      <c r="O340" s="138"/>
      <c r="P340" s="139"/>
      <c r="Q340" s="173"/>
    </row>
    <row r="341" spans="1:17" ht="19.5" customHeight="1" x14ac:dyDescent="0.25">
      <c r="A341" s="133">
        <f>IF(C341=0,"",1+MAX(A$9:A340))</f>
        <v>215</v>
      </c>
      <c r="B341" s="147" t="s">
        <v>224</v>
      </c>
      <c r="C341" s="148">
        <v>2</v>
      </c>
      <c r="D341" s="149">
        <v>0</v>
      </c>
      <c r="E341" s="150">
        <f t="shared" ref="E341:E357" si="39">C341*(1+D341)</f>
        <v>2</v>
      </c>
      <c r="F341" s="136" t="s">
        <v>43</v>
      </c>
      <c r="G341" s="138">
        <v>0</v>
      </c>
      <c r="H341" s="139">
        <f t="shared" ref="H341:H357" si="40">G341*E341</f>
        <v>0</v>
      </c>
      <c r="I341" s="140">
        <v>1</v>
      </c>
      <c r="J341" s="139" t="s">
        <v>241</v>
      </c>
      <c r="K341" s="139">
        <v>65</v>
      </c>
      <c r="L341" s="141">
        <v>0</v>
      </c>
      <c r="M341" s="140">
        <f t="shared" ref="M341:M357" si="41">L341*E341</f>
        <v>0</v>
      </c>
      <c r="N341" s="142">
        <f t="shared" ref="N341:N357" si="42">M341*K341</f>
        <v>0</v>
      </c>
      <c r="O341" s="138">
        <f t="shared" ref="O341:O357" si="43">(H341+N341)/E341</f>
        <v>0</v>
      </c>
      <c r="P341" s="139">
        <f t="shared" ref="P341:P357" si="44">O341*E341</f>
        <v>0</v>
      </c>
      <c r="Q341" s="173"/>
    </row>
    <row r="342" spans="1:17" ht="19.5" customHeight="1" x14ac:dyDescent="0.25">
      <c r="A342" s="133">
        <f>IF(C342=0,"",1+MAX(A$9:A341))</f>
        <v>216</v>
      </c>
      <c r="B342" s="147" t="s">
        <v>225</v>
      </c>
      <c r="C342" s="148">
        <v>3</v>
      </c>
      <c r="D342" s="149">
        <v>0</v>
      </c>
      <c r="E342" s="150">
        <f t="shared" si="39"/>
        <v>3</v>
      </c>
      <c r="F342" s="136" t="s">
        <v>43</v>
      </c>
      <c r="G342" s="138">
        <v>0</v>
      </c>
      <c r="H342" s="139">
        <f t="shared" si="40"/>
        <v>0</v>
      </c>
      <c r="I342" s="140">
        <v>1</v>
      </c>
      <c r="J342" s="139" t="s">
        <v>241</v>
      </c>
      <c r="K342" s="139">
        <v>65</v>
      </c>
      <c r="L342" s="141">
        <v>0</v>
      </c>
      <c r="M342" s="140">
        <f t="shared" si="41"/>
        <v>0</v>
      </c>
      <c r="N342" s="142">
        <f t="shared" si="42"/>
        <v>0</v>
      </c>
      <c r="O342" s="138">
        <f t="shared" si="43"/>
        <v>0</v>
      </c>
      <c r="P342" s="139">
        <f t="shared" si="44"/>
        <v>0</v>
      </c>
      <c r="Q342" s="173"/>
    </row>
    <row r="343" spans="1:17" ht="19.5" customHeight="1" x14ac:dyDescent="0.25">
      <c r="A343" s="133">
        <f>IF(C343=0,"",1+MAX(A$9:A342))</f>
        <v>217</v>
      </c>
      <c r="B343" s="147" t="s">
        <v>226</v>
      </c>
      <c r="C343" s="148">
        <v>3</v>
      </c>
      <c r="D343" s="149">
        <v>0</v>
      </c>
      <c r="E343" s="150">
        <f t="shared" si="39"/>
        <v>3</v>
      </c>
      <c r="F343" s="136" t="s">
        <v>43</v>
      </c>
      <c r="G343" s="138">
        <v>0</v>
      </c>
      <c r="H343" s="139">
        <f t="shared" si="40"/>
        <v>0</v>
      </c>
      <c r="I343" s="140">
        <v>1</v>
      </c>
      <c r="J343" s="139" t="s">
        <v>241</v>
      </c>
      <c r="K343" s="139">
        <v>65</v>
      </c>
      <c r="L343" s="141">
        <v>0</v>
      </c>
      <c r="M343" s="140">
        <f t="shared" si="41"/>
        <v>0</v>
      </c>
      <c r="N343" s="142">
        <f t="shared" si="42"/>
        <v>0</v>
      </c>
      <c r="O343" s="138">
        <f t="shared" si="43"/>
        <v>0</v>
      </c>
      <c r="P343" s="139">
        <f t="shared" si="44"/>
        <v>0</v>
      </c>
      <c r="Q343" s="173"/>
    </row>
    <row r="344" spans="1:17" ht="19.5" customHeight="1" x14ac:dyDescent="0.25">
      <c r="A344" s="133">
        <f>IF(C344=0,"",1+MAX(A$9:A343))</f>
        <v>218</v>
      </c>
      <c r="B344" s="147" t="s">
        <v>227</v>
      </c>
      <c r="C344" s="148">
        <v>4</v>
      </c>
      <c r="D344" s="149">
        <v>0</v>
      </c>
      <c r="E344" s="150">
        <f t="shared" si="39"/>
        <v>4</v>
      </c>
      <c r="F344" s="136" t="s">
        <v>43</v>
      </c>
      <c r="G344" s="138">
        <v>0</v>
      </c>
      <c r="H344" s="139">
        <f t="shared" si="40"/>
        <v>0</v>
      </c>
      <c r="I344" s="140">
        <v>1</v>
      </c>
      <c r="J344" s="139" t="s">
        <v>241</v>
      </c>
      <c r="K344" s="139">
        <v>65</v>
      </c>
      <c r="L344" s="141">
        <v>0</v>
      </c>
      <c r="M344" s="140">
        <f t="shared" si="41"/>
        <v>0</v>
      </c>
      <c r="N344" s="142">
        <f t="shared" si="42"/>
        <v>0</v>
      </c>
      <c r="O344" s="138">
        <f t="shared" si="43"/>
        <v>0</v>
      </c>
      <c r="P344" s="139">
        <f t="shared" si="44"/>
        <v>0</v>
      </c>
      <c r="Q344" s="173"/>
    </row>
    <row r="345" spans="1:17" ht="19.5" customHeight="1" x14ac:dyDescent="0.25">
      <c r="A345" s="133">
        <f>IF(C345=0,"",1+MAX(A$9:A344))</f>
        <v>219</v>
      </c>
      <c r="B345" s="147" t="s">
        <v>228</v>
      </c>
      <c r="C345" s="148">
        <v>11</v>
      </c>
      <c r="D345" s="149">
        <v>0</v>
      </c>
      <c r="E345" s="150">
        <f t="shared" si="39"/>
        <v>11</v>
      </c>
      <c r="F345" s="136" t="s">
        <v>43</v>
      </c>
      <c r="G345" s="138">
        <v>0</v>
      </c>
      <c r="H345" s="139">
        <f t="shared" si="40"/>
        <v>0</v>
      </c>
      <c r="I345" s="140">
        <v>1</v>
      </c>
      <c r="J345" s="139" t="s">
        <v>241</v>
      </c>
      <c r="K345" s="139">
        <v>65</v>
      </c>
      <c r="L345" s="141">
        <v>0</v>
      </c>
      <c r="M345" s="140">
        <f t="shared" si="41"/>
        <v>0</v>
      </c>
      <c r="N345" s="142">
        <f t="shared" si="42"/>
        <v>0</v>
      </c>
      <c r="O345" s="138">
        <f t="shared" si="43"/>
        <v>0</v>
      </c>
      <c r="P345" s="139">
        <f t="shared" si="44"/>
        <v>0</v>
      </c>
      <c r="Q345" s="173"/>
    </row>
    <row r="346" spans="1:17" ht="19.5" customHeight="1" x14ac:dyDescent="0.25">
      <c r="A346" s="133" t="str">
        <f>IF(C346=0,"",1+MAX(A$9:A345))</f>
        <v/>
      </c>
      <c r="B346" s="147"/>
      <c r="C346" s="148"/>
      <c r="D346" s="149"/>
      <c r="E346" s="150"/>
      <c r="F346" s="136"/>
      <c r="G346" s="138"/>
      <c r="H346" s="139"/>
      <c r="I346" s="140"/>
      <c r="J346" s="139"/>
      <c r="K346" s="139"/>
      <c r="L346" s="141"/>
      <c r="M346" s="140"/>
      <c r="N346" s="142"/>
      <c r="O346" s="138"/>
      <c r="P346" s="139"/>
      <c r="Q346" s="173"/>
    </row>
    <row r="347" spans="1:17" ht="19.5" customHeight="1" x14ac:dyDescent="0.25">
      <c r="A347" s="133" t="str">
        <f>IF(C347=0,"",1+MAX(A$9:A346))</f>
        <v/>
      </c>
      <c r="B347" s="154" t="s">
        <v>229</v>
      </c>
      <c r="C347" s="148"/>
      <c r="D347" s="149"/>
      <c r="E347" s="150"/>
      <c r="F347" s="136"/>
      <c r="G347" s="138"/>
      <c r="H347" s="139"/>
      <c r="I347" s="140"/>
      <c r="J347" s="139"/>
      <c r="K347" s="139"/>
      <c r="L347" s="141"/>
      <c r="M347" s="140"/>
      <c r="N347" s="142"/>
      <c r="O347" s="138"/>
      <c r="P347" s="139"/>
      <c r="Q347" s="173"/>
    </row>
    <row r="348" spans="1:17" ht="47.25" x14ac:dyDescent="0.25">
      <c r="A348" s="133">
        <f>IF(C348=0,"",1+MAX(A$9:A347))</f>
        <v>220</v>
      </c>
      <c r="B348" s="147" t="s">
        <v>230</v>
      </c>
      <c r="C348" s="148">
        <v>36</v>
      </c>
      <c r="D348" s="149">
        <v>0.05</v>
      </c>
      <c r="E348" s="150">
        <f t="shared" si="39"/>
        <v>37.800000000000004</v>
      </c>
      <c r="F348" s="136" t="s">
        <v>38</v>
      </c>
      <c r="G348" s="138">
        <v>0</v>
      </c>
      <c r="H348" s="139">
        <f t="shared" si="40"/>
        <v>0</v>
      </c>
      <c r="I348" s="140">
        <v>1</v>
      </c>
      <c r="J348" s="139" t="s">
        <v>241</v>
      </c>
      <c r="K348" s="139">
        <v>65</v>
      </c>
      <c r="L348" s="141">
        <v>0</v>
      </c>
      <c r="M348" s="140">
        <f t="shared" si="41"/>
        <v>0</v>
      </c>
      <c r="N348" s="142">
        <f t="shared" si="42"/>
        <v>0</v>
      </c>
      <c r="O348" s="138">
        <f t="shared" si="43"/>
        <v>0</v>
      </c>
      <c r="P348" s="139">
        <f t="shared" si="44"/>
        <v>0</v>
      </c>
      <c r="Q348" s="173"/>
    </row>
    <row r="349" spans="1:17" ht="19.5" customHeight="1" x14ac:dyDescent="0.25">
      <c r="A349" s="133" t="str">
        <f>IF(C349=0,"",1+MAX(A$9:A348))</f>
        <v/>
      </c>
      <c r="B349" s="147"/>
      <c r="C349" s="148"/>
      <c r="D349" s="149"/>
      <c r="E349" s="150"/>
      <c r="F349" s="136"/>
      <c r="G349" s="138"/>
      <c r="H349" s="139"/>
      <c r="I349" s="140"/>
      <c r="J349" s="139"/>
      <c r="K349" s="139"/>
      <c r="L349" s="141"/>
      <c r="M349" s="140"/>
      <c r="N349" s="142"/>
      <c r="O349" s="138"/>
      <c r="P349" s="139"/>
      <c r="Q349" s="173"/>
    </row>
    <row r="350" spans="1:17" ht="19.5" customHeight="1" x14ac:dyDescent="0.25">
      <c r="A350" s="133" t="str">
        <f>IF(C350=0,"",1+MAX(A$9:A349))</f>
        <v/>
      </c>
      <c r="B350" s="154" t="s">
        <v>231</v>
      </c>
      <c r="C350" s="148"/>
      <c r="D350" s="149"/>
      <c r="E350" s="150"/>
      <c r="F350" s="136"/>
      <c r="G350" s="138"/>
      <c r="H350" s="139"/>
      <c r="I350" s="140"/>
      <c r="J350" s="139"/>
      <c r="K350" s="139"/>
      <c r="L350" s="141"/>
      <c r="M350" s="140"/>
      <c r="N350" s="142"/>
      <c r="O350" s="138"/>
      <c r="P350" s="139"/>
      <c r="Q350" s="173"/>
    </row>
    <row r="351" spans="1:17" ht="19.5" customHeight="1" x14ac:dyDescent="0.25">
      <c r="A351" s="133">
        <f>IF(C351=0,"",1+MAX(A$9:A350))</f>
        <v>221</v>
      </c>
      <c r="B351" s="147" t="s">
        <v>232</v>
      </c>
      <c r="C351" s="148">
        <v>3128</v>
      </c>
      <c r="D351" s="149">
        <v>0.05</v>
      </c>
      <c r="E351" s="150">
        <f t="shared" si="39"/>
        <v>3284.4</v>
      </c>
      <c r="F351" s="136" t="s">
        <v>37</v>
      </c>
      <c r="G351" s="138">
        <v>0</v>
      </c>
      <c r="H351" s="139">
        <f t="shared" si="40"/>
        <v>0</v>
      </c>
      <c r="I351" s="140">
        <v>1</v>
      </c>
      <c r="J351" s="139" t="s">
        <v>241</v>
      </c>
      <c r="K351" s="139">
        <v>65</v>
      </c>
      <c r="L351" s="141">
        <v>0</v>
      </c>
      <c r="M351" s="140">
        <f t="shared" si="41"/>
        <v>0</v>
      </c>
      <c r="N351" s="142">
        <f t="shared" si="42"/>
        <v>0</v>
      </c>
      <c r="O351" s="138">
        <f t="shared" si="43"/>
        <v>0</v>
      </c>
      <c r="P351" s="139">
        <f t="shared" si="44"/>
        <v>0</v>
      </c>
      <c r="Q351" s="173"/>
    </row>
    <row r="352" spans="1:17" ht="19.5" customHeight="1" x14ac:dyDescent="0.25">
      <c r="A352" s="133">
        <f>IF(C352=0,"",1+MAX(A$9:A351))</f>
        <v>222</v>
      </c>
      <c r="B352" s="147" t="s">
        <v>233</v>
      </c>
      <c r="C352" s="148">
        <v>968</v>
      </c>
      <c r="D352" s="149">
        <v>0.05</v>
      </c>
      <c r="E352" s="150">
        <f t="shared" si="39"/>
        <v>1016.4000000000001</v>
      </c>
      <c r="F352" s="136" t="s">
        <v>37</v>
      </c>
      <c r="G352" s="138">
        <v>0</v>
      </c>
      <c r="H352" s="139">
        <f t="shared" si="40"/>
        <v>0</v>
      </c>
      <c r="I352" s="140">
        <v>1</v>
      </c>
      <c r="J352" s="139" t="s">
        <v>241</v>
      </c>
      <c r="K352" s="139">
        <v>65</v>
      </c>
      <c r="L352" s="141">
        <v>0</v>
      </c>
      <c r="M352" s="140">
        <f t="shared" si="41"/>
        <v>0</v>
      </c>
      <c r="N352" s="142">
        <f t="shared" si="42"/>
        <v>0</v>
      </c>
      <c r="O352" s="138">
        <f t="shared" si="43"/>
        <v>0</v>
      </c>
      <c r="P352" s="139">
        <f t="shared" si="44"/>
        <v>0</v>
      </c>
      <c r="Q352" s="173"/>
    </row>
    <row r="353" spans="1:17" ht="19.5" customHeight="1" x14ac:dyDescent="0.25">
      <c r="A353" s="133" t="str">
        <f>IF(C353=0,"",1+MAX(A$9:A352))</f>
        <v/>
      </c>
      <c r="B353" s="147"/>
      <c r="C353" s="148"/>
      <c r="D353" s="149"/>
      <c r="E353" s="150"/>
      <c r="F353" s="136"/>
      <c r="G353" s="138"/>
      <c r="H353" s="139"/>
      <c r="I353" s="140"/>
      <c r="J353" s="139"/>
      <c r="K353" s="139"/>
      <c r="L353" s="141"/>
      <c r="M353" s="140"/>
      <c r="N353" s="142"/>
      <c r="O353" s="138"/>
      <c r="P353" s="139"/>
      <c r="Q353" s="173"/>
    </row>
    <row r="354" spans="1:17" ht="19.5" customHeight="1" x14ac:dyDescent="0.25">
      <c r="A354" s="133" t="str">
        <f>IF(C354=0,"",1+MAX(A$9:A353))</f>
        <v/>
      </c>
      <c r="B354" s="154" t="s">
        <v>234</v>
      </c>
      <c r="C354" s="148"/>
      <c r="D354" s="149"/>
      <c r="E354" s="150"/>
      <c r="F354" s="136"/>
      <c r="G354" s="138"/>
      <c r="H354" s="139"/>
      <c r="I354" s="140"/>
      <c r="J354" s="139"/>
      <c r="K354" s="139"/>
      <c r="L354" s="141"/>
      <c r="M354" s="140"/>
      <c r="N354" s="142"/>
      <c r="O354" s="138"/>
      <c r="P354" s="139"/>
      <c r="Q354" s="173"/>
    </row>
    <row r="355" spans="1:17" ht="19.5" customHeight="1" x14ac:dyDescent="0.25">
      <c r="A355" s="133">
        <f>IF(C355=0,"",1+MAX(A$9:A354))</f>
        <v>223</v>
      </c>
      <c r="B355" s="147" t="s">
        <v>235</v>
      </c>
      <c r="C355" s="148">
        <v>111.6</v>
      </c>
      <c r="D355" s="149">
        <v>0.05</v>
      </c>
      <c r="E355" s="150">
        <f t="shared" si="39"/>
        <v>117.17999999999999</v>
      </c>
      <c r="F355" s="136" t="s">
        <v>38</v>
      </c>
      <c r="G355" s="138">
        <v>0</v>
      </c>
      <c r="H355" s="139">
        <f t="shared" si="40"/>
        <v>0</v>
      </c>
      <c r="I355" s="140">
        <v>1</v>
      </c>
      <c r="J355" s="139" t="s">
        <v>241</v>
      </c>
      <c r="K355" s="139">
        <v>65</v>
      </c>
      <c r="L355" s="141">
        <v>0</v>
      </c>
      <c r="M355" s="140">
        <f t="shared" si="41"/>
        <v>0</v>
      </c>
      <c r="N355" s="142">
        <f t="shared" si="42"/>
        <v>0</v>
      </c>
      <c r="O355" s="138">
        <f t="shared" si="43"/>
        <v>0</v>
      </c>
      <c r="P355" s="139">
        <f t="shared" si="44"/>
        <v>0</v>
      </c>
      <c r="Q355" s="173"/>
    </row>
    <row r="356" spans="1:17" ht="19.5" customHeight="1" x14ac:dyDescent="0.25">
      <c r="A356" s="133">
        <f>IF(C356=0,"",1+MAX(A$9:A355))</f>
        <v>224</v>
      </c>
      <c r="B356" s="147" t="s">
        <v>236</v>
      </c>
      <c r="C356" s="148">
        <v>460.34</v>
      </c>
      <c r="D356" s="149">
        <v>0.05</v>
      </c>
      <c r="E356" s="150">
        <f t="shared" si="39"/>
        <v>483.35699999999997</v>
      </c>
      <c r="F356" s="136" t="s">
        <v>38</v>
      </c>
      <c r="G356" s="138">
        <v>0</v>
      </c>
      <c r="H356" s="139">
        <f t="shared" si="40"/>
        <v>0</v>
      </c>
      <c r="I356" s="140">
        <v>1</v>
      </c>
      <c r="J356" s="139" t="s">
        <v>241</v>
      </c>
      <c r="K356" s="139">
        <v>65</v>
      </c>
      <c r="L356" s="141">
        <v>0</v>
      </c>
      <c r="M356" s="140">
        <f t="shared" si="41"/>
        <v>0</v>
      </c>
      <c r="N356" s="142">
        <f t="shared" si="42"/>
        <v>0</v>
      </c>
      <c r="O356" s="138">
        <f t="shared" si="43"/>
        <v>0</v>
      </c>
      <c r="P356" s="139">
        <f t="shared" si="44"/>
        <v>0</v>
      </c>
      <c r="Q356" s="173"/>
    </row>
    <row r="357" spans="1:17" ht="26.25" customHeight="1" thickBot="1" x14ac:dyDescent="0.3">
      <c r="A357" s="158">
        <f>IF(C357=0,"",1+MAX(A$9:A356))</f>
        <v>225</v>
      </c>
      <c r="B357" s="176" t="s">
        <v>237</v>
      </c>
      <c r="C357" s="177">
        <v>160.03</v>
      </c>
      <c r="D357" s="161">
        <v>0.05</v>
      </c>
      <c r="E357" s="162">
        <f t="shared" si="39"/>
        <v>168.03149999999999</v>
      </c>
      <c r="F357" s="178" t="s">
        <v>38</v>
      </c>
      <c r="G357" s="164">
        <v>0</v>
      </c>
      <c r="H357" s="165">
        <f t="shared" si="40"/>
        <v>0</v>
      </c>
      <c r="I357" s="166">
        <v>1</v>
      </c>
      <c r="J357" s="165" t="s">
        <v>241</v>
      </c>
      <c r="K357" s="165">
        <v>65</v>
      </c>
      <c r="L357" s="167">
        <v>0</v>
      </c>
      <c r="M357" s="166">
        <f t="shared" si="41"/>
        <v>0</v>
      </c>
      <c r="N357" s="168">
        <f t="shared" si="42"/>
        <v>0</v>
      </c>
      <c r="O357" s="164">
        <f t="shared" si="43"/>
        <v>0</v>
      </c>
      <c r="P357" s="165">
        <f t="shared" si="44"/>
        <v>0</v>
      </c>
      <c r="Q357" s="179"/>
    </row>
    <row r="358" spans="1:17" ht="25.5" customHeight="1" thickBot="1" x14ac:dyDescent="0.3">
      <c r="A358" s="63"/>
      <c r="B358" s="64" t="s">
        <v>247</v>
      </c>
      <c r="C358" s="65"/>
      <c r="D358" s="66"/>
      <c r="E358" s="67"/>
      <c r="F358" s="68" t="s">
        <v>32</v>
      </c>
      <c r="G358" s="67"/>
      <c r="H358" s="69">
        <f>SUM(H22:H357)</f>
        <v>0</v>
      </c>
      <c r="I358" s="69"/>
      <c r="J358" s="69"/>
      <c r="K358" s="69"/>
      <c r="L358" s="70"/>
      <c r="M358" s="68" t="s">
        <v>25</v>
      </c>
      <c r="N358" s="69">
        <f>SUM(N22:N357)</f>
        <v>0</v>
      </c>
      <c r="O358" s="71"/>
      <c r="P358" s="72"/>
      <c r="Q358" s="73">
        <f>SUM(P22:P358)</f>
        <v>0</v>
      </c>
    </row>
    <row r="359" spans="1:17" ht="22.5" customHeight="1" thickBot="1" x14ac:dyDescent="0.3">
      <c r="A359" s="22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4"/>
    </row>
    <row r="360" spans="1:17" ht="22.5" customHeight="1" thickBot="1" x14ac:dyDescent="0.3">
      <c r="A360" s="22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4"/>
    </row>
    <row r="361" spans="1:17" ht="20.25" customHeight="1" x14ac:dyDescent="0.25">
      <c r="A361" s="2" t="s">
        <v>21</v>
      </c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7"/>
      <c r="M361" s="4"/>
      <c r="N361" s="3"/>
      <c r="O361" s="3"/>
      <c r="P361" s="3"/>
      <c r="Q361" s="104">
        <f>SUM(Q9:Q360)</f>
        <v>0</v>
      </c>
    </row>
    <row r="362" spans="1:17" ht="20.25" customHeight="1" x14ac:dyDescent="0.25">
      <c r="A362" s="5" t="s">
        <v>33</v>
      </c>
      <c r="B362" s="105"/>
      <c r="C362" s="106">
        <v>0.15</v>
      </c>
      <c r="D362" s="106"/>
      <c r="E362" s="106"/>
      <c r="F362" s="107"/>
      <c r="G362" s="107"/>
      <c r="H362" s="107"/>
      <c r="I362" s="107"/>
      <c r="J362" s="107"/>
      <c r="K362" s="107"/>
      <c r="L362" s="108"/>
      <c r="M362" s="107"/>
      <c r="N362" s="109"/>
      <c r="O362" s="109"/>
      <c r="P362" s="109"/>
      <c r="Q362" s="110">
        <f>(Q361*C362)</f>
        <v>0</v>
      </c>
    </row>
    <row r="363" spans="1:17" ht="20.25" customHeight="1" x14ac:dyDescent="0.25">
      <c r="A363" s="5" t="s">
        <v>248</v>
      </c>
      <c r="B363" s="105"/>
      <c r="C363" s="106">
        <v>0.03</v>
      </c>
      <c r="D363" s="106"/>
      <c r="E363" s="106"/>
      <c r="F363" s="107"/>
      <c r="G363" s="107"/>
      <c r="H363" s="107"/>
      <c r="I363" s="107"/>
      <c r="J363" s="107"/>
      <c r="K363" s="107"/>
      <c r="L363" s="108"/>
      <c r="M363" s="107"/>
      <c r="N363" s="109"/>
      <c r="O363" s="109"/>
      <c r="P363" s="109"/>
      <c r="Q363" s="110">
        <f>(Q361*C363)</f>
        <v>0</v>
      </c>
    </row>
    <row r="364" spans="1:17" ht="20.25" customHeight="1" x14ac:dyDescent="0.25">
      <c r="A364" s="5" t="s">
        <v>249</v>
      </c>
      <c r="B364" s="105"/>
      <c r="C364" s="106">
        <v>0.05</v>
      </c>
      <c r="D364" s="106"/>
      <c r="E364" s="106"/>
      <c r="F364" s="107"/>
      <c r="G364" s="107"/>
      <c r="H364" s="107"/>
      <c r="I364" s="107"/>
      <c r="J364" s="107"/>
      <c r="K364" s="107"/>
      <c r="L364" s="108"/>
      <c r="M364" s="107"/>
      <c r="N364" s="109"/>
      <c r="O364" s="109"/>
      <c r="P364" s="109"/>
      <c r="Q364" s="110">
        <f>(Q361*C364)</f>
        <v>0</v>
      </c>
    </row>
    <row r="365" spans="1:17" ht="20.25" customHeight="1" x14ac:dyDescent="0.25">
      <c r="A365" s="5" t="s">
        <v>250</v>
      </c>
      <c r="B365" s="105" t="s">
        <v>271</v>
      </c>
      <c r="C365" s="106">
        <v>7.0000000000000007E-2</v>
      </c>
      <c r="D365" s="106"/>
      <c r="E365" s="106"/>
      <c r="F365" s="107"/>
      <c r="G365" s="107"/>
      <c r="H365" s="107"/>
      <c r="I365" s="107"/>
      <c r="J365" s="107"/>
      <c r="K365" s="107"/>
      <c r="L365" s="108"/>
      <c r="M365" s="107"/>
      <c r="N365" s="109"/>
      <c r="O365" s="109"/>
      <c r="P365" s="109"/>
      <c r="Q365" s="110">
        <f>(H361*C365)</f>
        <v>0</v>
      </c>
    </row>
    <row r="366" spans="1:17" ht="20.25" customHeight="1" thickBot="1" x14ac:dyDescent="0.3">
      <c r="A366" s="6" t="s">
        <v>22</v>
      </c>
      <c r="B366" s="111"/>
      <c r="C366" s="112"/>
      <c r="D366" s="112"/>
      <c r="E366" s="112"/>
      <c r="F366" s="112"/>
      <c r="G366" s="112"/>
      <c r="H366" s="112"/>
      <c r="I366" s="112"/>
      <c r="J366" s="112"/>
      <c r="K366" s="112"/>
      <c r="L366" s="113"/>
      <c r="M366" s="112"/>
      <c r="N366" s="114"/>
      <c r="O366" s="114"/>
      <c r="P366" s="114"/>
      <c r="Q366" s="115">
        <f>SUM(Q361:Q362)</f>
        <v>0</v>
      </c>
    </row>
    <row r="367" spans="1:17" ht="20.25" customHeight="1" x14ac:dyDescent="0.25">
      <c r="A367" s="18" t="s">
        <v>23</v>
      </c>
      <c r="B367" s="11"/>
      <c r="C367" s="12"/>
      <c r="D367" s="12"/>
      <c r="E367" s="12"/>
      <c r="F367" s="12"/>
      <c r="G367" s="12"/>
      <c r="H367" s="12"/>
      <c r="I367" s="12"/>
      <c r="J367" s="12"/>
      <c r="K367" s="12"/>
      <c r="L367" s="13"/>
      <c r="M367" s="12"/>
      <c r="N367" s="12"/>
      <c r="O367" s="12"/>
      <c r="P367" s="12"/>
      <c r="Q367" s="116"/>
    </row>
    <row r="368" spans="1:17" ht="20.25" customHeight="1" x14ac:dyDescent="0.25">
      <c r="A368" s="46" t="s">
        <v>45</v>
      </c>
      <c r="B368" s="117"/>
      <c r="C368" s="118"/>
      <c r="D368" s="118"/>
      <c r="E368" s="118"/>
      <c r="F368" s="118"/>
      <c r="G368" s="118"/>
      <c r="H368" s="118"/>
      <c r="I368" s="118"/>
      <c r="J368" s="118"/>
      <c r="K368" s="118"/>
      <c r="L368" s="119"/>
      <c r="M368" s="119"/>
      <c r="N368" s="118"/>
      <c r="O368" s="118"/>
      <c r="P368" s="120"/>
      <c r="Q368" s="121"/>
    </row>
    <row r="369" spans="1:17" ht="20.25" customHeight="1" x14ac:dyDescent="0.25">
      <c r="A369" s="47" t="s">
        <v>5</v>
      </c>
      <c r="B369" s="117"/>
      <c r="C369" s="118"/>
      <c r="D369" s="118"/>
      <c r="E369" s="118"/>
      <c r="F369" s="118"/>
      <c r="G369" s="118"/>
      <c r="H369" s="118"/>
      <c r="I369" s="118"/>
      <c r="J369" s="118"/>
      <c r="K369" s="118"/>
      <c r="L369" s="119"/>
      <c r="M369" s="118"/>
      <c r="N369" s="118"/>
      <c r="O369" s="118"/>
      <c r="P369" s="118"/>
      <c r="Q369" s="121"/>
    </row>
    <row r="370" spans="1:17" ht="20.25" customHeight="1" thickBot="1" x14ac:dyDescent="0.3">
      <c r="A370" s="48" t="s">
        <v>39</v>
      </c>
      <c r="B370" s="14"/>
      <c r="C370" s="15"/>
      <c r="D370" s="15"/>
      <c r="E370" s="15"/>
      <c r="F370" s="15"/>
      <c r="G370" s="15"/>
      <c r="H370" s="15"/>
      <c r="I370" s="15"/>
      <c r="J370" s="15"/>
      <c r="K370" s="15"/>
      <c r="L370" s="16"/>
      <c r="M370" s="15"/>
      <c r="N370" s="17"/>
      <c r="O370" s="17"/>
      <c r="P370" s="17"/>
      <c r="Q370" s="122"/>
    </row>
    <row r="373" spans="1:17" x14ac:dyDescent="0.25">
      <c r="E373" s="21"/>
      <c r="L373" s="20"/>
      <c r="M373" s="8"/>
      <c r="N373" s="20"/>
    </row>
    <row r="374" spans="1:17" ht="15.75" customHeight="1" x14ac:dyDescent="0.25">
      <c r="E374" s="21"/>
      <c r="L374" s="20"/>
      <c r="M374" s="8"/>
      <c r="N374" s="20"/>
    </row>
    <row r="375" spans="1:17" ht="15.75" customHeight="1" x14ac:dyDescent="0.25">
      <c r="E375" s="21"/>
      <c r="L375" s="20"/>
      <c r="M375" s="8"/>
      <c r="N375" s="20"/>
    </row>
    <row r="376" spans="1:17" ht="16.5" customHeight="1" x14ac:dyDescent="0.25">
      <c r="E376" s="21"/>
      <c r="L376" s="20"/>
      <c r="M376" s="8"/>
      <c r="N376" s="20"/>
    </row>
  </sheetData>
  <mergeCells count="14">
    <mergeCell ref="A360:Q360"/>
    <mergeCell ref="C8:Q8"/>
    <mergeCell ref="Q9:Q18"/>
    <mergeCell ref="C21:Q21"/>
    <mergeCell ref="A359:Q359"/>
    <mergeCell ref="Q71:Q122"/>
    <mergeCell ref="Q130:Q171"/>
    <mergeCell ref="Q179:Q200"/>
    <mergeCell ref="Q208:Q224"/>
    <mergeCell ref="Q232:Q243"/>
    <mergeCell ref="Q251:Q280"/>
    <mergeCell ref="Q288:Q323"/>
    <mergeCell ref="Q331:Q357"/>
    <mergeCell ref="Q22:Q63"/>
  </mergeCells>
  <pageMargins left="0.7" right="0.7" top="0.75" bottom="0.75" header="0.3" footer="0.3"/>
  <pageSetup paperSize="9" scale="47" fitToHeight="0" orientation="landscape" r:id="rId1"/>
  <headerFooter>
    <oddHeader>&amp;C
&amp;G</oddHeader>
  </headerFooter>
  <rowBreaks count="6" manualBreakCount="6">
    <brk id="63" max="16" man="1"/>
    <brk id="122" max="16383" man="1"/>
    <brk id="171" max="16383" man="1"/>
    <brk id="200" max="16383" man="1"/>
    <brk id="243" max="16383" man="1"/>
    <brk id="323" max="16383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Basit Bhatti</dc:creator>
  <cp:lastModifiedBy>Anna David</cp:lastModifiedBy>
  <cp:lastPrinted>2026-05-12T15:09:33Z</cp:lastPrinted>
  <dcterms:created xsi:type="dcterms:W3CDTF">2020-07-29T11:58:51Z</dcterms:created>
  <dcterms:modified xsi:type="dcterms:W3CDTF">2026-05-12T15:10:09Z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