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WINDOW TREATMENT/"/>
    </mc:Choice>
  </mc:AlternateContent>
  <xr:revisionPtr revIDLastSave="210" documentId="8_{C4AD01CF-1FC0-4869-8937-BBBD20575DF3}" xr6:coauthVersionLast="47" xr6:coauthVersionMax="47" xr10:uidLastSave="{5687D812-B55D-4593-BE7F-A2C10959B9AA}"/>
  <bookViews>
    <workbookView xWindow="20370" yWindow="-120" windowWidth="29040" windowHeight="15840" xr2:uid="{00000000-000D-0000-FFFF-FFFF00000000}"/>
  </bookViews>
  <sheets>
    <sheet name="PRICE BREAKDOWN" sheetId="3" r:id="rId1"/>
  </sheets>
  <definedNames>
    <definedName name="_xlnm._FilterDatabase" localSheetId="0" hidden="1">'PRICE BREAKDOWN'!$B$1:$F$103</definedName>
    <definedName name="_xlnm.Print_Area" localSheetId="0">'PRICE BREAKDOWN'!$A$1:$Q$113</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3" l="1"/>
  <c r="A78" i="3"/>
  <c r="E85" i="3"/>
  <c r="M85" i="3" s="1"/>
  <c r="N85" i="3" s="1"/>
  <c r="E84" i="3"/>
  <c r="M84" i="3" s="1"/>
  <c r="N84" i="3" s="1"/>
  <c r="E83" i="3"/>
  <c r="M83" i="3" s="1"/>
  <c r="N83" i="3" s="1"/>
  <c r="E82" i="3"/>
  <c r="M82" i="3" s="1"/>
  <c r="N82" i="3" s="1"/>
  <c r="E81" i="3"/>
  <c r="M81" i="3" s="1"/>
  <c r="N81" i="3" s="1"/>
  <c r="E91" i="3"/>
  <c r="H91" i="3" s="1"/>
  <c r="E90" i="3"/>
  <c r="M90" i="3" s="1"/>
  <c r="N90" i="3" s="1"/>
  <c r="E89" i="3"/>
  <c r="M89" i="3" s="1"/>
  <c r="N89" i="3" s="1"/>
  <c r="E88" i="3"/>
  <c r="H88" i="3" s="1"/>
  <c r="E87" i="3"/>
  <c r="M87" i="3" s="1"/>
  <c r="N87" i="3" s="1"/>
  <c r="E86" i="3"/>
  <c r="M86" i="3" s="1"/>
  <c r="N86" i="3" s="1"/>
  <c r="E80" i="3"/>
  <c r="M80" i="3" s="1"/>
  <c r="N80" i="3" s="1"/>
  <c r="E79" i="3"/>
  <c r="H79" i="3" s="1"/>
  <c r="E58" i="3"/>
  <c r="M58" i="3" s="1"/>
  <c r="N58" i="3" s="1"/>
  <c r="A57" i="3"/>
  <c r="A56" i="3"/>
  <c r="P20" i="3"/>
  <c r="E20" i="3"/>
  <c r="M20" i="3" s="1"/>
  <c r="N20" i="3" s="1"/>
  <c r="H84" i="3" l="1"/>
  <c r="O84" i="3" s="1"/>
  <c r="P84" i="3" s="1"/>
  <c r="H83" i="3"/>
  <c r="O83" i="3" s="1"/>
  <c r="P83" i="3" s="1"/>
  <c r="H81" i="3"/>
  <c r="O81" i="3" s="1"/>
  <c r="P81" i="3" s="1"/>
  <c r="H85" i="3"/>
  <c r="O85" i="3" s="1"/>
  <c r="P85" i="3" s="1"/>
  <c r="H87" i="3"/>
  <c r="O87" i="3" s="1"/>
  <c r="P87" i="3" s="1"/>
  <c r="H89" i="3"/>
  <c r="O89" i="3" s="1"/>
  <c r="P89" i="3" s="1"/>
  <c r="H82" i="3"/>
  <c r="O82" i="3" s="1"/>
  <c r="P82" i="3" s="1"/>
  <c r="M88" i="3"/>
  <c r="N88" i="3" s="1"/>
  <c r="O88" i="3" s="1"/>
  <c r="P88" i="3" s="1"/>
  <c r="M91" i="3"/>
  <c r="N91" i="3" s="1"/>
  <c r="O91" i="3" s="1"/>
  <c r="P91" i="3" s="1"/>
  <c r="H80" i="3"/>
  <c r="O80" i="3" s="1"/>
  <c r="P80" i="3" s="1"/>
  <c r="M79" i="3"/>
  <c r="N79" i="3" s="1"/>
  <c r="H86" i="3"/>
  <c r="O86" i="3" s="1"/>
  <c r="P86" i="3" s="1"/>
  <c r="H90" i="3"/>
  <c r="O90" i="3" s="1"/>
  <c r="P90" i="3" s="1"/>
  <c r="H58" i="3"/>
  <c r="O58" i="3" s="1"/>
  <c r="P58" i="3" s="1"/>
  <c r="H20" i="3"/>
  <c r="O20" i="3" s="1"/>
  <c r="O79" i="3" l="1"/>
  <c r="P79" i="3" s="1"/>
  <c r="Q92" i="3" s="1"/>
  <c r="N92" i="3"/>
  <c r="H92" i="3"/>
  <c r="E44" i="3"/>
  <c r="H44" i="3" s="1"/>
  <c r="A43" i="3"/>
  <c r="E42" i="3"/>
  <c r="H42" i="3" s="1"/>
  <c r="A39" i="3"/>
  <c r="A41" i="3"/>
  <c r="E40" i="3"/>
  <c r="H40" i="3" s="1"/>
  <c r="M42" i="3" l="1"/>
  <c r="N42" i="3" s="1"/>
  <c r="O42" i="3" s="1"/>
  <c r="P42" i="3" s="1"/>
  <c r="M40" i="3"/>
  <c r="N40" i="3" s="1"/>
  <c r="O40" i="3" s="1"/>
  <c r="P40" i="3" s="1"/>
  <c r="M44" i="3"/>
  <c r="N44" i="3" s="1"/>
  <c r="O44" i="3" s="1"/>
  <c r="P44" i="3" s="1"/>
  <c r="E27" i="3"/>
  <c r="M27" i="3" s="1"/>
  <c r="N27" i="3" s="1"/>
  <c r="E72" i="3"/>
  <c r="M72" i="3" s="1"/>
  <c r="N72" i="3" s="1"/>
  <c r="A92" i="3"/>
  <c r="A77" i="3"/>
  <c r="E76" i="3"/>
  <c r="M76" i="3" s="1"/>
  <c r="N76" i="3" s="1"/>
  <c r="N77" i="3" s="1"/>
  <c r="A75" i="3"/>
  <c r="A73" i="3"/>
  <c r="A71" i="3"/>
  <c r="A69" i="3"/>
  <c r="E68" i="3"/>
  <c r="H68" i="3" s="1"/>
  <c r="A67" i="3"/>
  <c r="E66" i="3"/>
  <c r="M66" i="3" s="1"/>
  <c r="N66" i="3" s="1"/>
  <c r="A65" i="3"/>
  <c r="E64" i="3"/>
  <c r="H64" i="3" s="1"/>
  <c r="E63" i="3"/>
  <c r="M63" i="3" s="1"/>
  <c r="N63" i="3" s="1"/>
  <c r="A62" i="3"/>
  <c r="A61" i="3"/>
  <c r="E29" i="3"/>
  <c r="H29" i="3" s="1"/>
  <c r="E31" i="3"/>
  <c r="H31" i="3" s="1"/>
  <c r="E33" i="3"/>
  <c r="H33" i="3" s="1"/>
  <c r="E17" i="3"/>
  <c r="M17" i="3" s="1"/>
  <c r="N17" i="3" s="1"/>
  <c r="A48" i="3"/>
  <c r="A52" i="3"/>
  <c r="A18" i="3"/>
  <c r="E24" i="3"/>
  <c r="M24" i="3" s="1"/>
  <c r="N24" i="3" s="1"/>
  <c r="E22" i="3"/>
  <c r="H22" i="3" s="1"/>
  <c r="E12" i="3"/>
  <c r="H12" i="3" s="1"/>
  <c r="E14" i="3"/>
  <c r="H14" i="3" s="1"/>
  <c r="E49" i="3"/>
  <c r="E50" i="3"/>
  <c r="E51" i="3"/>
  <c r="E53" i="3"/>
  <c r="E54" i="3"/>
  <c r="E55" i="3"/>
  <c r="A9" i="3"/>
  <c r="M49" i="3" l="1"/>
  <c r="N49" i="3" s="1"/>
  <c r="H49" i="3"/>
  <c r="M54" i="3"/>
  <c r="N54" i="3" s="1"/>
  <c r="H54" i="3"/>
  <c r="M51" i="3"/>
  <c r="N51" i="3" s="1"/>
  <c r="H51" i="3"/>
  <c r="H53" i="3"/>
  <c r="M53" i="3"/>
  <c r="N53" i="3" s="1"/>
  <c r="H50" i="3"/>
  <c r="M50" i="3"/>
  <c r="N50" i="3" s="1"/>
  <c r="M55" i="3"/>
  <c r="N55" i="3" s="1"/>
  <c r="H55" i="3"/>
  <c r="H27" i="3"/>
  <c r="O27" i="3" s="1"/>
  <c r="H76" i="3"/>
  <c r="O76" i="3" s="1"/>
  <c r="Q77" i="3" s="1"/>
  <c r="H72" i="3"/>
  <c r="H73" i="3" s="1"/>
  <c r="N73" i="3"/>
  <c r="M64" i="3"/>
  <c r="N64" i="3" s="1"/>
  <c r="O64" i="3" s="1"/>
  <c r="P64" i="3" s="1"/>
  <c r="H63" i="3"/>
  <c r="O63" i="3" s="1"/>
  <c r="P63" i="3" s="1"/>
  <c r="M68" i="3"/>
  <c r="N68" i="3" s="1"/>
  <c r="O68" i="3" s="1"/>
  <c r="P68" i="3" s="1"/>
  <c r="H66" i="3"/>
  <c r="O66" i="3" s="1"/>
  <c r="P66" i="3" s="1"/>
  <c r="M33" i="3"/>
  <c r="N33" i="3" s="1"/>
  <c r="O33" i="3" s="1"/>
  <c r="M29" i="3"/>
  <c r="N29" i="3" s="1"/>
  <c r="O29" i="3" s="1"/>
  <c r="M31" i="3"/>
  <c r="N31" i="3" s="1"/>
  <c r="O31" i="3" s="1"/>
  <c r="H17" i="3"/>
  <c r="O17" i="3" s="1"/>
  <c r="M14" i="3"/>
  <c r="N14" i="3" s="1"/>
  <c r="O14" i="3" s="1"/>
  <c r="M22" i="3"/>
  <c r="N22" i="3" s="1"/>
  <c r="O22" i="3" s="1"/>
  <c r="H24" i="3"/>
  <c r="O24" i="3" s="1"/>
  <c r="M12" i="3"/>
  <c r="N12" i="3" s="1"/>
  <c r="O12" i="3" s="1"/>
  <c r="O51" i="3" l="1"/>
  <c r="P51" i="3" s="1"/>
  <c r="N59" i="3"/>
  <c r="H59" i="3"/>
  <c r="O53" i="3"/>
  <c r="P53" i="3" s="1"/>
  <c r="O55" i="3"/>
  <c r="P55" i="3" s="1"/>
  <c r="O54" i="3"/>
  <c r="P54" i="3" s="1"/>
  <c r="O50" i="3"/>
  <c r="P50" i="3" s="1"/>
  <c r="O49" i="3"/>
  <c r="P49" i="3" s="1"/>
  <c r="O72" i="3"/>
  <c r="Q73" i="3" s="1"/>
  <c r="H77" i="3"/>
  <c r="N69" i="3"/>
  <c r="Q69" i="3"/>
  <c r="H69" i="3"/>
  <c r="Q34" i="3"/>
  <c r="Q59" i="3" l="1"/>
  <c r="A59" i="3"/>
  <c r="A47" i="3"/>
  <c r="A34" i="3"/>
  <c r="N34" i="3"/>
  <c r="H34" i="3" l="1"/>
  <c r="E38" i="3" l="1"/>
  <c r="M38" i="3" l="1"/>
  <c r="N38" i="3" s="1"/>
  <c r="H38" i="3"/>
  <c r="H45" i="3" s="1"/>
  <c r="O38" i="3" l="1"/>
  <c r="P38" i="3" s="1"/>
  <c r="Q45" i="3" s="1"/>
  <c r="N45" i="3"/>
  <c r="A45" i="3" l="1"/>
  <c r="A37" i="3" l="1"/>
  <c r="Q93" i="3" l="1"/>
  <c r="Q96" i="3" l="1"/>
  <c r="Q95" i="3"/>
  <c r="Q94" i="3"/>
  <c r="Q97" i="3" l="1"/>
  <c r="A12" i="3" l="1"/>
  <c r="A14" i="3" l="1"/>
  <c r="A17" i="3" l="1"/>
  <c r="A22" i="3" l="1"/>
  <c r="A24" i="3" s="1"/>
  <c r="A27" i="3" s="1"/>
  <c r="A29" i="3" l="1"/>
  <c r="A31" i="3" s="1"/>
  <c r="A33" i="3" s="1"/>
  <c r="A38" i="3" l="1"/>
  <c r="A40" i="3" s="1"/>
  <c r="A42" i="3" s="1"/>
  <c r="A44" i="3" s="1"/>
  <c r="A49" i="3" l="1"/>
  <c r="A50" i="3" s="1"/>
  <c r="A51" i="3" s="1"/>
  <c r="A53" i="3" s="1"/>
  <c r="A54" i="3" s="1"/>
  <c r="A55" i="3" s="1"/>
  <c r="A58" i="3" l="1"/>
  <c r="A63" i="3" s="1"/>
  <c r="A64" i="3" s="1"/>
  <c r="A66" i="3" s="1"/>
  <c r="A68" i="3" s="1"/>
  <c r="A72" i="3" s="1"/>
  <c r="A76" i="3" s="1"/>
  <c r="A79" i="3" s="1"/>
  <c r="A80" i="3" s="1"/>
  <c r="A81" i="3" s="1"/>
  <c r="A82" i="3" s="1"/>
  <c r="A83" i="3" l="1"/>
  <c r="A84" i="3" s="1"/>
  <c r="A85" i="3" s="1"/>
  <c r="A86" i="3" s="1"/>
  <c r="A87" i="3" s="1"/>
  <c r="A88" i="3" s="1"/>
  <c r="A89" i="3" s="1"/>
  <c r="A90" i="3" s="1"/>
  <c r="A91" i="3" s="1"/>
</calcChain>
</file>

<file path=xl/sharedStrings.xml><?xml version="1.0" encoding="utf-8"?>
<sst xmlns="http://schemas.openxmlformats.org/spreadsheetml/2006/main" count="232" uniqueCount="135">
  <si>
    <t>DESCRIPTION</t>
  </si>
  <si>
    <t>TOTAL MAT COST</t>
  </si>
  <si>
    <t>TOTAL LABOR COST</t>
  </si>
  <si>
    <t>TOTAL COST</t>
  </si>
  <si>
    <t>2. This sheet is your property and we encourage you to fine tune the wastage and pricing values to your preference.</t>
  </si>
  <si>
    <t>E-MAIL ADDRESS:</t>
  </si>
  <si>
    <t>PHONE NUMBER:</t>
  </si>
  <si>
    <t>ITEM #</t>
  </si>
  <si>
    <t>QUANTITY</t>
  </si>
  <si>
    <t>WASTAGE</t>
  </si>
  <si>
    <t>QTY W/WASTAGE</t>
  </si>
  <si>
    <t>UNIT</t>
  </si>
  <si>
    <t>UNIT COST</t>
  </si>
  <si>
    <t>TRADE  COST</t>
  </si>
  <si>
    <t>LS</t>
  </si>
  <si>
    <t>SUBTOTAL</t>
  </si>
  <si>
    <t>TOTAL BASE BID</t>
  </si>
  <si>
    <t>Note:</t>
  </si>
  <si>
    <t>MAT COST</t>
  </si>
  <si>
    <t>LABOR COST</t>
  </si>
  <si>
    <t>TOTAL MAT COST:</t>
  </si>
  <si>
    <t>Date:</t>
  </si>
  <si>
    <t>PER HOUR LABOR WAGE</t>
  </si>
  <si>
    <t>LABOR FACTOR</t>
  </si>
  <si>
    <t>TOTAL LABOR HOURS</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</si>
  <si>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</si>
  <si>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</si>
  <si>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</si>
  <si>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</si>
  <si>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</si>
  <si>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</si>
  <si>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</si>
  <si>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</si>
  <si>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EA</t>
  </si>
  <si>
    <t>LF</t>
  </si>
  <si>
    <t>WEBSITE:</t>
  </si>
  <si>
    <t>www.msbestimating.com</t>
  </si>
  <si>
    <t>estimate@msbestimating.com</t>
  </si>
  <si>
    <t>General Labor and Security</t>
  </si>
  <si>
    <t>Operable Partitions</t>
  </si>
  <si>
    <t xml:space="preserve">Operable Partitions </t>
  </si>
  <si>
    <t>Subtotal (Operable Partitions)</t>
  </si>
  <si>
    <t>Storefront</t>
  </si>
  <si>
    <t>Curtainwall</t>
  </si>
  <si>
    <t>Manual Roller Shades</t>
  </si>
  <si>
    <t>Miscellaneous Carpentry</t>
  </si>
  <si>
    <t>Subtotal (General Labor and Security)</t>
  </si>
  <si>
    <t>Subtotal (Window Treatments)</t>
  </si>
  <si>
    <t>ADDRESS: 2800 Campus Ridge RD, Matthews, NC 28105</t>
  </si>
  <si>
    <t>SCOPE: Specific</t>
  </si>
  <si>
    <t>PROJECT ID: Central Piedmont Community College: Main Building</t>
  </si>
  <si>
    <t>Site Securirty Camera</t>
  </si>
  <si>
    <t>The General Labor &amp; Security subcontractor shall include a Forty Thousand and Five
Hundred dollar ($40,500) Allowance within its base bid for the installation, removal, camera rental, and site security monitoring services as required by the Construction Manager throughout the project duration.</t>
  </si>
  <si>
    <t>Site Security Fence Rental</t>
  </si>
  <si>
    <t>Temporary Fire Extinguisher</t>
  </si>
  <si>
    <t>The General Labor &amp; Security subcontractor shall include a Sixty Thousand ($60,000)
Allowance within its base bid for the addition, relocation, maintenance, and disposal of temporary chain link fence and gates.</t>
  </si>
  <si>
    <t>The General Labor &amp; Security subcontractor shall include a Seven Thousand and Five
Hundred dollar ($7,500) allowance within its base bid to provide temporary fire extinguishers throughout project construction. This allowance shall include thirty (30), ten pound (10 lbs.), multipurpose dry-chemical type fire extinguishers with stands at locations designated by the Construction Manager. Fire Extinguisher shall be fabricated in accordance with NFPA No. 10, 10A, 10L, and UL Standards. Except the hose, gauge face cover, and horn cone parts shall be metal. No plastic or nylon valves, trigger/handle, casing, or gauge will be acceptable. Fire extinguishers shall be inspected monthly and serviced and re-certified every 12 months.</t>
  </si>
  <si>
    <t>Installation and removal of Hole Covers</t>
  </si>
  <si>
    <t>Installation and removal of Elevator Shaft Protection and Platforms</t>
  </si>
  <si>
    <t>Installation and removal of Temporary Doors</t>
  </si>
  <si>
    <t>Installation of Roof Nailers</t>
  </si>
  <si>
    <t>Installation and removal of Safety Guard Rails</t>
  </si>
  <si>
    <t>Miscellaneous Rough Carpentry materials</t>
  </si>
  <si>
    <t>The General Labor &amp; Security subcontractor shall include a 
Fifty Thousand Dollar ($50,000) allowance within its base bid for the procurement of Miscellaneous Rough Carpentry materials. The miscellaneous shall provide copies of invoices to the Constructions Manager prior to being able to invoice for the same.</t>
  </si>
  <si>
    <t>The General Labor &amp; Security subcontractor shall include a Twenty-Five Thousand Dollar ($25,000) allowance within its base bid for the installation and removal of Safety Guard Rails. Multiple mobilizations shall be required throughout the course of the project. This allowance shall include carpenter manhours, tool/equipment, and materials for the execution of this work. Subcontractor shall obtain Construction Manager daily ticket signature at the completion of each work day. Copy of daily labor tickets and material invoices shall be required for allowance reconciliation and invoicing</t>
  </si>
  <si>
    <t>The General Labor &amp; Security subcontractor shall include a Nine Thousand One Hundred and Seventy Dollar ($9,170) allowance within its base bid for the installation of Roof Nailers. Multiple mobilizations shall be required throughout the course of the project. This allowance shall include carpenter manhours, tool/equipment, and materials for the execution of this work. Subcontractor shall obtain Construction Manager daily ticket signature at the completion of each work day. Copy of daily labor tickets and material invoices shall be required for allowance reconciliation and invoicing</t>
  </si>
  <si>
    <t>The General Labor &amp; Security subcontractor shall include a Thirteen Thousand and Five Hundred Dollar ($13,500) allowance within its base bid for the installation and removal of Temporary Doors. Multiple mobilizations shall be required throughout the course of the project. This allowance shall include carpenter manhours, tool/equipment, and materials for the execution of this work. Subcontractor shall obtain Construction Manager daily ticket signature at the completion of each workday. Copy of daily labor tickets and material invoices shall be required for allowance reconciliation and invoicing</t>
  </si>
  <si>
    <t>The General Labor &amp; Security subcontractor shall include a Thirteen Thousand Dollar ($13,000) allowance within its base bid for the installation and removal of Elevator Shaft Protection and Platforms. Multiple mobilizations shall be required throughout the course of the project. This allowance shall include carpenter manhours, tool/equipment, and materials for the execution of this work. Subcontractor shall obtain Construction Manager daily ticket signature at the completion of each workday. Copy of daily labor tickets and material invoices shall be required for allowance reconciliation and invoicing</t>
  </si>
  <si>
    <t>The General Labor &amp; Security subcontractor shall include a Thirteen Thousand and Five Hundred Dollar ($13,500) allowance within its base bid for the installation and removal of Hole Covers. Multiple mobilizations shall be required throughout the course of the project. This allowance shall include carpenter manhours, tool/equipment, and materials for the execution of this work. Subcontractor shall obtain Construction Manager daily ticket signature at the completion of each workday. Copy of daily labor tickets and material invoices shall be required for allowance reconciliation and invoicing</t>
  </si>
  <si>
    <t>Permanent Security</t>
  </si>
  <si>
    <t>Temporary Security</t>
  </si>
  <si>
    <t>Blocking Matrix</t>
  </si>
  <si>
    <t>3'-0" W x 19'-0" H Manual Roller Shades For CW4: Curtainwall_x000D_
- Elevation: A253 (7)</t>
  </si>
  <si>
    <t>4'-0" W x 11'-2" H Manual Roller Shades For CW5: Curtainwall_x000D_
- Elevation: A253 (5)</t>
  </si>
  <si>
    <t>3'-0" W x 18'-7" H Manual Roller Shades For CW9: Curtainwall_x000D_
- Elevation: A252 (2) &amp; A252 (4)</t>
  </si>
  <si>
    <t>3'-4" W x 11'-0" H Manual Roller Shades For SF1: Storefront_x000D_
- Elevation: A254 (5)</t>
  </si>
  <si>
    <t>3'-0" W x 9'-0" H Manual Roller Shades For SF8: Storefront_x000D_
- Elevation: A253 (6)</t>
  </si>
  <si>
    <t>3'-0" W x 10'-1" H Manual Roller Shades For SF11: Storefront_x000D_
- Elevation: A252 (3)</t>
  </si>
  <si>
    <t>Fire Extinguisher Cabinets</t>
  </si>
  <si>
    <t>Fire Extinguisher Cabinets Blocking 'FEC'</t>
  </si>
  <si>
    <t>Fire Extinguisher Cabinets Blocking 'FEW'</t>
  </si>
  <si>
    <t>Monitor Brackets</t>
  </si>
  <si>
    <t>Monitor Display Brackets Blocking 'MDB'</t>
  </si>
  <si>
    <t>Appliances &amp; Equipments</t>
  </si>
  <si>
    <t>Appliances &amp; Equipments Blocking</t>
  </si>
  <si>
    <t>T&amp;M Governance</t>
  </si>
  <si>
    <t>Billing Readiness</t>
  </si>
  <si>
    <t>Align Invoicing/Photo Documentation For On-Site Stored Materials: Reject Off-Site Storage Charges Per SOW</t>
  </si>
  <si>
    <t>Only With Written PM Authorization: Standardize Same-Day signatures.</t>
  </si>
  <si>
    <t>Residential &amp; Commercial Appliances</t>
  </si>
  <si>
    <t>Allowance Burn-Rate Control</t>
  </si>
  <si>
    <t>CLARIFYING QUESTIONS</t>
  </si>
  <si>
    <t xml:space="preserve">1. Please Provide The Operable Partition Schedule Identifying Each Partition Mark, Location, Overall Width (Lf), Finished Height (To Finished Head Or Structure), Stc Rating, Operation (Manual/Motorized), Panel Thickness, And Face Finish. [Missing Info; Tie To: A103A Plan Callout; Spec 10 22 26 Not Provided]
</t>
  </si>
  <si>
    <t>1. Location, Overall Width (Lf), Finished Height (To Finished Head Or Structure), Stc Rating, Operation (Manual/Motorized), Panel Thickness, And Face Finish.</t>
  </si>
  <si>
    <t>2. Confirm Which Plan Callouts Correspond To Operable Partitions Vs. Demountable/Folding Doors. For The “Folding Partition Wall” On Level 1 Main – Area C, Provide Exact Grid-To-Grid Length And Finished Height. [A103A/Overall]</t>
  </si>
  <si>
    <t>2. We Have No Find Any “Folding Partition Wall”. That Is Why We Only Provided Operable Partitions.</t>
  </si>
  <si>
    <t>3. Provide The Head Support/Deflection Criteria And Structural Support Member Sizing (By 05A) At Each Partition, Including Allowable L/Xxx Deflection And Maximum Out-Of-Plumb Tolerances At Pocket Jambs. [Trade Package 10C Sow 39.0.4; Structural Sheets – Not Provided]</t>
  </si>
  <si>
    <t>4. Are Any Partitions Motorized? If Yes, Furnish Electrical One-Lines, Control Locations, Interlocks, And Emergency Release Sequences; Identify Any Bas Integration. [Trade Package 10C Sow 10.0.5; E Sheets – Not Provided]</t>
  </si>
  <si>
    <t>5. Pass Doors: Are Pass Doors Required At Any Partition Run? If So, Provide Count, Swing, Hardware Sets, Closers, Thresholds, And Ada Clearances; Confirm Tie-In To 08 71 00 Hardware Sets. [Trade Package 10C Sow 10.0.6; 08 71 00 Secondary]</t>
  </si>
  <si>
    <t>6. Acoustics: Identify The Required Laboratory Stc And Any Field Nic Testing For Each Partition; Confirm Light-Leak Inspection Acceptance Criteria At Substantial Completion. [Trade Package 10C Sow 10.0.8; Spec 10 22 26 – Not Provided]</t>
  </si>
  <si>
    <t>6. We Have Provided The Stc Rating For Partition.</t>
  </si>
  <si>
    <t>7. Pocket Details: Provide Pocket Depth/Clear Width, Closure Type, And Finish Build-Ups (Frl, Paint, Trim), Including Base And Top Trims. [A103B/Note; A510/17 Reference; Finish Sheets I01.01 Series]</t>
  </si>
  <si>
    <t>7. We Did Not Find Any Partition That Slides Into A Wall Pocket.</t>
  </si>
  <si>
    <t>8. Head Detail: Provide The Specific Head Detail Reference(S) (If Other Than A510/17) Indicating Track Recess Vs. Exposed, Required Shim Space, And Fire/Smoke Separation Needs If Applicable. [A510/17; A110–A115]</t>
  </si>
  <si>
    <t>9. Schedule Constraints: Confirm Partition Install Window And Areas Turnover Sequencing To Avoid Re-Tuning Panels After Final Floor Leveling And Ceiling Completion. [Trade Package 10C Sow 39.0.2, 10.0.2]</t>
  </si>
  <si>
    <t>Questions</t>
  </si>
  <si>
    <t>Answers</t>
  </si>
  <si>
    <t xml:space="preserve">5. There Is No Pass Door Into The Partitions. Zig Zag Parition design </t>
  </si>
  <si>
    <t xml:space="preserve">Head Support </t>
  </si>
  <si>
    <t>Includes provisions for necessary adjustments as required for satisfactory set-up and operation. This includes potential additional adjustments/tweaking at substantial completion of project.</t>
  </si>
  <si>
    <t>L.S</t>
  </si>
  <si>
    <t>Contractor to submit all shop drawings and samples as required in the drawings/specification and obtain timely approvals prior to commencing work. Tile contractor to promptly notify Samet of any procurement delays and/or lead time issues relating to any of the specified finishes/materials and place orders accordingly to facilitate on-time installation. Any delays due to untimely submittals and/or late orders will be the responsibility of this contractor.</t>
  </si>
  <si>
    <t>9. Schedule Constraints:</t>
  </si>
  <si>
    <t>The General Labor &amp; Security subcontractor shall include an Allowance within its base 
bid for Miscellaneous Carpentry services</t>
  </si>
  <si>
    <t xml:space="preserve">1. The General Labor &amp; Security subcontractor shall include an Allowance within its base 
bid for Miscellaneous Carpentry services. This allowance shall include two (2) full-time 
carpenters (40-hours/week) for 10 weeks. Total number of man-hours included in this 
allowance: 800 man-hours. Man-hours use shall be used at the Construction Manager 
discretion through the course of the project. Time may not be consecutive, and multiple 
mobilizations may be required. Daily work tickets shall be signed by the construction 
manager for allowance reconciliation. </t>
  </si>
  <si>
    <t xml:space="preserve">Misc Allowances </t>
  </si>
  <si>
    <t>Electrical work</t>
  </si>
  <si>
    <t>3. We did it (line item number 24)</t>
  </si>
  <si>
    <t>4. We didn't find any Motorized Partition</t>
  </si>
  <si>
    <t>8. We did it (line item number 23)</t>
  </si>
  <si>
    <t>9. We did it (line item number 25, 26)</t>
  </si>
  <si>
    <r>
      <rPr>
        <b/>
        <sz val="12"/>
        <color theme="1"/>
        <rFont val="Calibri"/>
        <family val="2"/>
        <scheme val="minor"/>
      </rPr>
      <t>4" Thk. STC 50 Operable Partitions @ 10'-0" H_x000D_ (320 SF)</t>
    </r>
    <r>
      <rPr>
        <sz val="12"/>
        <color theme="1"/>
        <rFont val="Calibri"/>
        <family val="2"/>
        <scheme val="minor"/>
      </rPr>
      <t xml:space="preserve">
- 38" O.D. Hanger Rods By Manufacturer_x000D_
- Hanger Bracket By Manufacturer_x000D_
- Stl Track And Aluminum Guide Rail_x000D_
- Stl. 4-Wheel Ball Bearing Trolleys_x000D_
- Vinyl Top Seal_x000D_
- Automatic Drop Seal Provide 2" Operating Clearance (+1/2"-1 1/2")  (510/17)
- Sheet Reference: A703
- Room/Area: Classroom  1102 / 1103</t>
    </r>
  </si>
  <si>
    <t>Metal Parts Washer 'MPW'_x000D_
- Sheet Reference: A101A, A104A _x000D_
- Room/Area: Sim. Firearms Storage &amp; Maintenance 1305, Gun Cleaning 1719</t>
  </si>
  <si>
    <t>Residental Staked Washer Dryer 'SWD'_x000D_
- Sheet Reference: A101A, A104A _x000D_
- Room/Area: Sim. Firearms Storage &amp; Maintenance 1305, Ranger Maintenance 1714</t>
  </si>
  <si>
    <t>Vending Machine 'VM'_x000D_
- Sheet Reference: A104A, A402A _x000D_
- Room/Area: Sim. Firearms Storage &amp; Maintenance 1305, Gun Cleaning 1719</t>
  </si>
  <si>
    <t>Coffe Macker 'CM'_x000D_
- Sheet Reference: A402A_x000D_
- Room/Area: Catering 1104B</t>
  </si>
  <si>
    <t>Dishwasher (Residental) 'DW'_x000D_
- Sheet Reference: A402A_x000D_
- Room/Area: Catering 1104B</t>
  </si>
  <si>
    <t>Ice macgine - Type 1 'IC1'_x000D_
- Sheet Reference: A402A_x000D_
- Room/Area: Catering 1104B</t>
  </si>
  <si>
    <t>Microwave (Residental) 'MCW'_x000D_
- Sheet Reference: A104A, A402A_x000D_
- Room/Area: Touchdown Stations 1703A, Catering 1104B, Vending C1102A</t>
  </si>
  <si>
    <t>Refrigerator (Residental) 'REF'_x000D_
- Sheet Reference: A402A_x000D_
- Room/Area: Catering 1104B</t>
  </si>
  <si>
    <t>Mini Refrigerator 'MRE'_x000D_
- Sheet Reference: A104A_x000D_
- Room/Area: Touchdown Stations 1703A</t>
  </si>
  <si>
    <t>SIM Refrigerator_x000D_
- Sheet Reference: A402D_x000D_
- Room/Area: N/A</t>
  </si>
  <si>
    <t>Ultra Sonic Gun Cleaner 'USC'_x000D_
- Sheet Reference: A104A_x000D_
- Room/Area: Gun Cleaning 1719</t>
  </si>
  <si>
    <t>Portable Parts Washer 'PPS'_x000D_
- Sheet Reference: A104A_x000D_
- Room/Area: Gun Cleaning 1719</t>
  </si>
  <si>
    <t>Drinking Fountain 'DF'_x000D_
- Sheet Reference: A102A, A401 _x000D_
- Room/Area: Popat 1210, Enl. Plan - Unisex 1209A &amp; 1209B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</si>
</sst>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5" formatCode="mm/dd/yy;@"/>
    <numFmt numFmtId="167" formatCode="0.0%"/>
    <numFmt numFmtId="168" formatCode="&quot;$&quot;#,##0"/>
    <numFmt numFmtId="169" formatCode="&quot;$&quot;#,##0.00"/>
    <numFmt numFmtId="170" formatCode="0.000"/>
  </numFmts>
  <fonts count="28">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u/>
      <sz val="12"/>
      <color theme="1"/>
      <name val="Adobe Gothic Std B"/>
      <family val="2"/>
      <charset val="128"/>
    </font>
    <font>
      <b/>
      <sz val="12"/>
      <color rgb="FF0000B3"/>
      <name val="Adobe Gothic Std B"/>
      <family val="2"/>
      <charset val="128"/>
    </font>
    <font>
      <b/>
      <sz val="12"/>
      <name val="Adobe Gothic Std B"/>
      <family val="2"/>
      <charset val="128"/>
    </font>
    <font>
      <b/>
      <sz val="12"/>
      <color theme="1"/>
      <name val="Adobe Heiti Std R"/>
      <family val="2"/>
      <charset val="128"/>
    </font>
    <font>
      <b/>
      <sz val="12"/>
      <color theme="1"/>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sz val="12"/>
      <color rgb="FF0000B3"/>
      <name val="Adobe Gothic Std B"/>
      <family val="2"/>
      <charset val="128"/>
    </font>
    <font>
      <b/>
      <sz val="12"/>
      <color rgb="FFFF0000"/>
      <name val="Calibri"/>
      <family val="2"/>
      <scheme val="minor"/>
    </font>
    <font>
      <sz val="10"/>
      <color theme="1" tint="4.9989318521683403E-2"/>
      <name val="Calibri"/>
      <family val="1"/>
      <scheme val="minor"/>
    </font>
    <font>
      <b/>
      <sz val="12"/>
      <color rgb="FF0000CC"/>
      <name val="Calibri"/>
      <family val="2"/>
      <scheme val="minor"/>
    </font>
    <font>
      <u/>
      <sz val="11"/>
      <color theme="10"/>
      <name val="Calibri"/>
      <family val="2"/>
      <scheme val="minor"/>
    </font>
    <font>
      <sz val="11"/>
      <color rgb="FF000000"/>
      <name val="Calibri"/>
      <family val="2"/>
    </font>
    <font>
      <b/>
      <sz val="10"/>
      <color theme="1"/>
      <name val="Calibri"/>
      <family val="2"/>
      <scheme val="minor"/>
    </font>
    <font>
      <b/>
      <sz val="14"/>
      <color rgb="FF0000CC"/>
      <name val="Calibri"/>
      <family val="2"/>
      <scheme val="minor"/>
    </font>
    <font>
      <sz val="14"/>
      <color theme="1"/>
      <name val="Calibri"/>
      <family val="2"/>
      <scheme val="minor"/>
    </font>
  </fonts>
  <fills count="6">
    <fill>
      <patternFill patternType="none"/>
    </fill>
    <fill>
      <patternFill patternType="gray125"/>
    </fill>
    <fill>
      <patternFill patternType="solid">
        <fgColor theme="2" tint="-9.9978637043366805E-2"/>
        <bgColor indexed="64"/>
      </patternFill>
    </fill>
    <fill>
      <patternFill patternType="solid">
        <fgColor rgb="FFFC6C00"/>
        <bgColor indexed="64"/>
      </patternFill>
    </fill>
    <fill>
      <patternFill patternType="solid">
        <fgColor rgb="FF0000B3"/>
        <bgColor indexed="64"/>
      </patternFill>
    </fill>
    <fill>
      <patternFill patternType="solid">
        <fgColor rgb="FF92D050"/>
        <bgColor indexed="64"/>
      </patternFill>
    </fill>
  </fills>
  <borders count="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0" fontId="21" fillId="0" borderId="0">
      <alignment vertical="center"/>
    </xf>
    <xf numFmtId="0" fontId="23" fillId="0" borderId="0" applyNumberFormat="0" applyFill="0" applyBorder="0" applyAlignment="0" applyProtection="0"/>
    <xf numFmtId="9" fontId="24" fillId="0" borderId="0" applyFont="0" applyFill="0" applyBorder="0" applyAlignment="0" applyProtection="0"/>
    <xf numFmtId="44" fontId="24" fillId="0" borderId="0" applyFont="0" applyFill="0" applyBorder="0" applyAlignment="0" applyProtection="0"/>
  </cellStyleXfs>
  <cellXfs count="136">
    <xf numFmtId="0" fontId="0" fillId="0" borderId="0" xfId="0"/>
    <xf numFmtId="0" fontId="6" fillId="0" borderId="0" xfId="0" applyFont="1" applyAlignment="1">
      <alignment vertical="center"/>
    </xf>
    <xf numFmtId="0" fontId="6" fillId="0" borderId="0" xfId="0" applyFont="1" applyAlignment="1">
      <alignment horizontal="center" vertical="center"/>
    </xf>
    <xf numFmtId="0" fontId="4" fillId="2" borderId="1" xfId="0" applyFont="1" applyFill="1" applyBorder="1" applyAlignment="1">
      <alignment vertical="center"/>
    </xf>
    <xf numFmtId="169" fontId="4" fillId="2" borderId="2" xfId="0" applyNumberFormat="1" applyFont="1" applyFill="1" applyBorder="1" applyAlignment="1">
      <alignment vertical="center"/>
    </xf>
    <xf numFmtId="169" fontId="4" fillId="2" borderId="2" xfId="0" applyNumberFormat="1" applyFont="1" applyFill="1" applyBorder="1" applyAlignment="1">
      <alignment horizontal="center" vertical="center"/>
    </xf>
    <xf numFmtId="169" fontId="15" fillId="2" borderId="2" xfId="0" applyNumberFormat="1" applyFont="1" applyFill="1" applyBorder="1" applyAlignment="1">
      <alignment horizontal="center" vertical="center"/>
    </xf>
    <xf numFmtId="169" fontId="15" fillId="2" borderId="2" xfId="0" applyNumberFormat="1" applyFont="1" applyFill="1" applyBorder="1" applyAlignment="1">
      <alignment vertical="center"/>
    </xf>
    <xf numFmtId="169" fontId="4" fillId="2" borderId="3" xfId="0" applyNumberFormat="1" applyFont="1" applyFill="1" applyBorder="1" applyAlignment="1">
      <alignment vertical="center"/>
    </xf>
    <xf numFmtId="0" fontId="5" fillId="3" borderId="4" xfId="0" applyFont="1" applyFill="1" applyBorder="1" applyAlignment="1">
      <alignment horizontal="left" vertical="center"/>
    </xf>
    <xf numFmtId="169" fontId="5" fillId="3" borderId="5" xfId="0" applyNumberFormat="1" applyFont="1" applyFill="1" applyBorder="1" applyAlignment="1">
      <alignment vertical="center"/>
    </xf>
    <xf numFmtId="0" fontId="16" fillId="4" borderId="1" xfId="0" applyFont="1" applyFill="1" applyBorder="1" applyAlignment="1">
      <alignment horizontal="left" vertical="center"/>
    </xf>
    <xf numFmtId="0" fontId="3" fillId="0" borderId="2" xfId="0" applyFont="1" applyBorder="1" applyAlignment="1">
      <alignment horizontal="centerContinuous" vertical="center"/>
    </xf>
    <xf numFmtId="0" fontId="3" fillId="0" borderId="2"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Continuous" vertical="center"/>
    </xf>
    <xf numFmtId="0" fontId="3" fillId="0" borderId="3" xfId="0" applyFont="1" applyBorder="1" applyAlignment="1">
      <alignment horizontal="centerContinuous" vertical="center"/>
    </xf>
    <xf numFmtId="0" fontId="3" fillId="0" borderId="5" xfId="0" applyFont="1" applyBorder="1" applyAlignment="1">
      <alignment horizontal="centerContinuous" vertical="center"/>
    </xf>
    <xf numFmtId="0" fontId="6" fillId="0" borderId="14" xfId="0" applyFont="1" applyBorder="1" applyAlignment="1">
      <alignment vertical="center"/>
    </xf>
    <xf numFmtId="0" fontId="6" fillId="0" borderId="14" xfId="0" applyFont="1" applyBorder="1" applyAlignment="1">
      <alignment horizontal="center" vertical="center"/>
    </xf>
    <xf numFmtId="0" fontId="10" fillId="0" borderId="14" xfId="0" applyFont="1" applyBorder="1" applyAlignment="1">
      <alignment horizontal="center" vertical="center"/>
    </xf>
    <xf numFmtId="0" fontId="10" fillId="0" borderId="14" xfId="0" applyFont="1" applyBorder="1" applyAlignment="1">
      <alignment vertical="center"/>
    </xf>
    <xf numFmtId="0" fontId="6" fillId="0" borderId="15" xfId="0" applyFont="1" applyBorder="1" applyAlignment="1">
      <alignment vertical="center"/>
    </xf>
    <xf numFmtId="0" fontId="10" fillId="0" borderId="0" xfId="0" applyFont="1" applyAlignment="1">
      <alignment horizontal="center" vertical="center"/>
    </xf>
    <xf numFmtId="0" fontId="10" fillId="0" borderId="0" xfId="0" applyFont="1" applyAlignment="1">
      <alignment vertical="center"/>
    </xf>
    <xf numFmtId="170" fontId="6" fillId="0" borderId="0" xfId="0" applyNumberFormat="1" applyFont="1" applyAlignment="1">
      <alignment horizontal="center" vertical="center"/>
    </xf>
    <xf numFmtId="170" fontId="4" fillId="2" borderId="2" xfId="0" applyNumberFormat="1" applyFont="1" applyFill="1" applyBorder="1" applyAlignment="1">
      <alignment horizontal="center" vertical="center"/>
    </xf>
    <xf numFmtId="170" fontId="3" fillId="0" borderId="2" xfId="0" applyNumberFormat="1" applyFont="1" applyBorder="1" applyAlignment="1">
      <alignment horizontal="center" vertical="center"/>
    </xf>
    <xf numFmtId="170" fontId="6" fillId="0" borderId="14" xfId="0" applyNumberFormat="1" applyFont="1" applyBorder="1" applyAlignment="1">
      <alignment horizontal="center" vertical="center"/>
    </xf>
    <xf numFmtId="0" fontId="4" fillId="2" borderId="4" xfId="0" applyFont="1" applyFill="1" applyBorder="1" applyAlignment="1">
      <alignment vertical="center"/>
    </xf>
    <xf numFmtId="169" fontId="4" fillId="2" borderId="5" xfId="0" applyNumberFormat="1" applyFont="1" applyFill="1" applyBorder="1" applyAlignment="1">
      <alignment vertical="center"/>
    </xf>
    <xf numFmtId="0" fontId="1" fillId="5" borderId="6" xfId="0" applyFont="1" applyFill="1" applyBorder="1" applyAlignment="1">
      <alignment horizontal="centerContinuous" vertical="center"/>
    </xf>
    <xf numFmtId="0" fontId="2" fillId="5" borderId="7" xfId="0" applyFont="1" applyFill="1" applyBorder="1" applyAlignment="1">
      <alignment horizontal="center" vertical="center"/>
    </xf>
    <xf numFmtId="0" fontId="6" fillId="5" borderId="7" xfId="0" applyFont="1" applyFill="1" applyBorder="1" applyAlignment="1">
      <alignment vertical="center"/>
    </xf>
    <xf numFmtId="0" fontId="9" fillId="5" borderId="7" xfId="0" applyFont="1" applyFill="1" applyBorder="1" applyAlignment="1">
      <alignment horizontal="center" vertical="center"/>
    </xf>
    <xf numFmtId="170" fontId="1" fillId="5" borderId="7" xfId="0" applyNumberFormat="1" applyFont="1" applyFill="1" applyBorder="1" applyAlignment="1">
      <alignment horizontal="center" vertical="center"/>
    </xf>
    <xf numFmtId="0" fontId="1" fillId="5" borderId="7" xfId="0" applyFont="1" applyFill="1" applyBorder="1" applyAlignment="1">
      <alignment horizontal="center" vertical="center"/>
    </xf>
    <xf numFmtId="0" fontId="3" fillId="5" borderId="8" xfId="0" applyFont="1" applyFill="1" applyBorder="1" applyAlignment="1">
      <alignment horizontal="centerContinuous" vertical="center"/>
    </xf>
    <xf numFmtId="0" fontId="6" fillId="0" borderId="11" xfId="0" applyFont="1" applyBorder="1" applyAlignment="1">
      <alignment vertical="center"/>
    </xf>
    <xf numFmtId="0" fontId="6" fillId="0" borderId="12" xfId="0" applyFont="1" applyBorder="1" applyAlignment="1">
      <alignment vertical="center"/>
    </xf>
    <xf numFmtId="0" fontId="6" fillId="0" borderId="21" xfId="0" applyFont="1" applyBorder="1" applyAlignment="1">
      <alignment vertical="center"/>
    </xf>
    <xf numFmtId="0" fontId="17" fillId="0" borderId="12" xfId="0" applyFont="1" applyBorder="1" applyAlignment="1">
      <alignment horizontal="center" vertical="center"/>
    </xf>
    <xf numFmtId="0" fontId="16" fillId="0" borderId="11" xfId="0" applyFont="1" applyBorder="1" applyAlignment="1">
      <alignment horizontal="center" vertical="center"/>
    </xf>
    <xf numFmtId="0" fontId="6" fillId="0" borderId="12" xfId="0" applyFont="1" applyBorder="1" applyAlignment="1">
      <alignment horizontal="center" vertical="center" wrapText="1"/>
    </xf>
    <xf numFmtId="0" fontId="6" fillId="0" borderId="11" xfId="0" applyFont="1" applyBorder="1" applyAlignment="1">
      <alignment horizontal="center" vertical="center"/>
    </xf>
    <xf numFmtId="9" fontId="6" fillId="0" borderId="11" xfId="0" applyNumberFormat="1" applyFont="1" applyBorder="1" applyAlignment="1">
      <alignment horizontal="center" vertical="center"/>
    </xf>
    <xf numFmtId="1" fontId="6" fillId="0" borderId="11" xfId="0" applyNumberFormat="1" applyFont="1" applyBorder="1" applyAlignment="1">
      <alignment horizontal="center" vertical="center"/>
    </xf>
    <xf numFmtId="169" fontId="6" fillId="0" borderId="11" xfId="0" applyNumberFormat="1" applyFont="1" applyBorder="1" applyAlignment="1">
      <alignment horizontal="center" vertical="center"/>
    </xf>
    <xf numFmtId="168" fontId="10" fillId="0" borderId="11" xfId="0" applyNumberFormat="1" applyFont="1" applyBorder="1" applyAlignment="1">
      <alignment horizontal="center" vertical="center"/>
    </xf>
    <xf numFmtId="1" fontId="14" fillId="0" borderId="11" xfId="0" applyNumberFormat="1" applyFont="1" applyBorder="1" applyAlignment="1">
      <alignment horizontal="center" vertical="center"/>
    </xf>
    <xf numFmtId="170" fontId="6" fillId="0" borderId="11" xfId="0" applyNumberFormat="1" applyFont="1" applyBorder="1" applyAlignment="1">
      <alignment horizontal="center" vertical="center"/>
    </xf>
    <xf numFmtId="168" fontId="15" fillId="0" borderId="11" xfId="0" applyNumberFormat="1" applyFont="1" applyBorder="1" applyAlignment="1">
      <alignment horizontal="center" vertical="center"/>
    </xf>
    <xf numFmtId="168" fontId="6" fillId="0" borderId="21" xfId="0" applyNumberFormat="1" applyFont="1" applyBorder="1" applyAlignment="1">
      <alignment vertical="center"/>
    </xf>
    <xf numFmtId="0" fontId="20" fillId="0" borderId="11" xfId="0" applyFont="1" applyBorder="1" applyAlignment="1">
      <alignment horizontal="left" vertical="center"/>
    </xf>
    <xf numFmtId="0" fontId="4" fillId="0" borderId="11" xfId="0" applyFont="1" applyBorder="1" applyAlignment="1">
      <alignment horizontal="left" vertical="center"/>
    </xf>
    <xf numFmtId="0" fontId="6" fillId="0" borderId="11" xfId="0" applyFont="1" applyBorder="1" applyAlignment="1">
      <alignment horizontal="left" vertical="center" wrapText="1"/>
    </xf>
    <xf numFmtId="0" fontId="20" fillId="0" borderId="11" xfId="0" applyFont="1" applyBorder="1" applyAlignment="1">
      <alignment horizontal="left" vertical="center" wrapText="1"/>
    </xf>
    <xf numFmtId="0" fontId="4" fillId="0" borderId="11" xfId="0" applyFont="1" applyBorder="1" applyAlignment="1">
      <alignment horizontal="right" vertical="center"/>
    </xf>
    <xf numFmtId="0" fontId="7" fillId="0" borderId="11" xfId="0" applyFont="1" applyBorder="1" applyAlignment="1">
      <alignment horizontal="center" vertical="center"/>
    </xf>
    <xf numFmtId="0" fontId="8" fillId="0" borderId="11" xfId="0" applyFont="1" applyBorder="1" applyAlignment="1">
      <alignment horizontal="center" vertical="center"/>
    </xf>
    <xf numFmtId="168" fontId="11" fillId="0" borderId="11" xfId="0" applyNumberFormat="1" applyFont="1" applyBorder="1" applyAlignment="1">
      <alignment horizontal="center" vertical="center"/>
    </xf>
    <xf numFmtId="170" fontId="11" fillId="0" borderId="11" xfId="0" applyNumberFormat="1" applyFont="1" applyBorder="1" applyAlignment="1">
      <alignment horizontal="center" vertical="center"/>
    </xf>
    <xf numFmtId="168" fontId="8" fillId="0" borderId="21" xfId="0" applyNumberFormat="1" applyFont="1" applyBorder="1" applyAlignment="1">
      <alignment vertical="center"/>
    </xf>
    <xf numFmtId="168" fontId="6" fillId="0" borderId="21" xfId="0" applyNumberFormat="1" applyFont="1" applyBorder="1" applyAlignment="1">
      <alignment horizontal="center" vertical="center"/>
    </xf>
    <xf numFmtId="0" fontId="8" fillId="0" borderId="11" xfId="0" applyFont="1" applyBorder="1" applyAlignment="1">
      <alignment horizontal="left" vertical="center" wrapText="1"/>
    </xf>
    <xf numFmtId="0" fontId="6" fillId="0" borderId="11" xfId="0" applyFont="1" applyBorder="1" applyAlignment="1">
      <alignment horizontal="left" vertical="center"/>
    </xf>
    <xf numFmtId="0" fontId="6" fillId="0" borderId="19" xfId="0" applyFont="1" applyBorder="1" applyAlignment="1">
      <alignment horizontal="center" vertical="center" wrapText="1"/>
    </xf>
    <xf numFmtId="0" fontId="4" fillId="0" borderId="22" xfId="0" applyFont="1" applyBorder="1" applyAlignment="1">
      <alignment horizontal="right" vertical="center"/>
    </xf>
    <xf numFmtId="0" fontId="7" fillId="0" borderId="22" xfId="0" applyFont="1" applyBorder="1" applyAlignment="1">
      <alignment horizontal="center" vertical="center"/>
    </xf>
    <xf numFmtId="0" fontId="8" fillId="0" borderId="22" xfId="0" applyFont="1" applyBorder="1" applyAlignment="1">
      <alignment horizontal="center" vertical="center"/>
    </xf>
    <xf numFmtId="168" fontId="11" fillId="0" borderId="22" xfId="0" applyNumberFormat="1" applyFont="1" applyBorder="1" applyAlignment="1">
      <alignment horizontal="center" vertical="center"/>
    </xf>
    <xf numFmtId="170" fontId="11" fillId="0" borderId="22" xfId="0" applyNumberFormat="1" applyFont="1" applyBorder="1" applyAlignment="1">
      <alignment horizontal="center" vertical="center"/>
    </xf>
    <xf numFmtId="168" fontId="10" fillId="0" borderId="22" xfId="0" applyNumberFormat="1" applyFont="1" applyBorder="1" applyAlignment="1">
      <alignment horizontal="center" vertical="center"/>
    </xf>
    <xf numFmtId="168" fontId="8" fillId="0" borderId="20" xfId="0" applyNumberFormat="1" applyFont="1" applyBorder="1" applyAlignment="1">
      <alignment vertical="center"/>
    </xf>
    <xf numFmtId="0" fontId="2" fillId="0" borderId="0" xfId="0" applyFont="1" applyAlignment="1">
      <alignment horizontal="center" vertical="center"/>
    </xf>
    <xf numFmtId="0" fontId="9" fillId="0" borderId="0" xfId="0" applyFont="1" applyAlignment="1">
      <alignment horizontal="center" vertical="center"/>
    </xf>
    <xf numFmtId="170" fontId="1" fillId="0" borderId="0" xfId="0" applyNumberFormat="1" applyFont="1" applyAlignment="1">
      <alignment horizontal="center" vertical="center"/>
    </xf>
    <xf numFmtId="0" fontId="3" fillId="0" borderId="0" xfId="0" applyFont="1" applyAlignment="1">
      <alignment horizontal="centerContinuous" vertical="center"/>
    </xf>
    <xf numFmtId="0" fontId="3" fillId="0" borderId="0" xfId="0" applyFont="1" applyAlignment="1">
      <alignment horizontal="center" vertical="center"/>
    </xf>
    <xf numFmtId="0" fontId="12" fillId="0" borderId="0" xfId="0" applyFont="1" applyAlignment="1">
      <alignment horizontal="right" vertical="center"/>
    </xf>
    <xf numFmtId="0" fontId="5" fillId="0" borderId="0" xfId="0" applyFont="1" applyAlignment="1">
      <alignment horizontal="center" vertical="center"/>
    </xf>
    <xf numFmtId="0" fontId="13" fillId="0" borderId="0" xfId="0" applyFont="1" applyAlignment="1">
      <alignment horizontal="right" vertical="center"/>
    </xf>
    <xf numFmtId="0" fontId="23" fillId="0" borderId="0" xfId="2" applyFill="1" applyBorder="1" applyAlignment="1">
      <alignment horizontal="left" vertical="center"/>
    </xf>
    <xf numFmtId="0" fontId="5" fillId="0" borderId="0" xfId="0" applyFont="1" applyAlignment="1">
      <alignment horizontal="right" vertical="center"/>
    </xf>
    <xf numFmtId="0" fontId="1" fillId="0" borderId="0" xfId="0" applyFont="1" applyAlignment="1">
      <alignment horizontal="center" vertical="center" wrapText="1"/>
    </xf>
    <xf numFmtId="165" fontId="5" fillId="0" borderId="0" xfId="0" applyNumberFormat="1" applyFont="1" applyAlignment="1">
      <alignment horizontal="left" vertical="center"/>
    </xf>
    <xf numFmtId="0" fontId="4" fillId="0" borderId="4" xfId="0" applyFont="1" applyBorder="1" applyAlignment="1">
      <alignment horizontal="left" vertical="center"/>
    </xf>
    <xf numFmtId="0" fontId="1" fillId="0" borderId="4" xfId="0" applyFont="1" applyBorder="1" applyAlignment="1">
      <alignment horizontal="centerContinuous" vertical="center"/>
    </xf>
    <xf numFmtId="0" fontId="5" fillId="0" borderId="4" xfId="0" applyFont="1" applyBorder="1" applyAlignment="1">
      <alignment horizontal="left" vertical="center"/>
    </xf>
    <xf numFmtId="9" fontId="4" fillId="2" borderId="0" xfId="0" applyNumberFormat="1" applyFont="1" applyFill="1" applyAlignment="1">
      <alignment vertical="center" wrapText="1"/>
    </xf>
    <xf numFmtId="9" fontId="4" fillId="2" borderId="0" xfId="0" applyNumberFormat="1" applyFont="1" applyFill="1" applyAlignment="1">
      <alignment horizontal="center" vertical="center"/>
    </xf>
    <xf numFmtId="167" fontId="6" fillId="2" borderId="0" xfId="0" applyNumberFormat="1" applyFont="1" applyFill="1" applyAlignment="1">
      <alignment horizontal="center" vertical="center"/>
    </xf>
    <xf numFmtId="167" fontId="10" fillId="2" borderId="0" xfId="0" applyNumberFormat="1" applyFont="1" applyFill="1" applyAlignment="1">
      <alignment horizontal="center" vertical="center"/>
    </xf>
    <xf numFmtId="170" fontId="6" fillId="2" borderId="0" xfId="0" applyNumberFormat="1" applyFont="1" applyFill="1" applyAlignment="1">
      <alignment horizontal="center" vertical="center"/>
    </xf>
    <xf numFmtId="167" fontId="6" fillId="2" borderId="0" xfId="0" applyNumberFormat="1" applyFont="1" applyFill="1" applyAlignment="1">
      <alignment vertical="center"/>
    </xf>
    <xf numFmtId="167" fontId="10" fillId="2" borderId="0" xfId="0" applyNumberFormat="1" applyFont="1" applyFill="1" applyAlignment="1">
      <alignment vertical="center"/>
    </xf>
    <xf numFmtId="9" fontId="6" fillId="2" borderId="0" xfId="0" applyNumberFormat="1" applyFont="1" applyFill="1" applyAlignment="1">
      <alignment horizontal="center" vertical="center"/>
    </xf>
    <xf numFmtId="9" fontId="10" fillId="2" borderId="0" xfId="0" applyNumberFormat="1" applyFont="1" applyFill="1" applyAlignment="1">
      <alignment horizontal="center" vertical="center"/>
    </xf>
    <xf numFmtId="9" fontId="6" fillId="2" borderId="0" xfId="0" applyNumberFormat="1" applyFont="1" applyFill="1" applyAlignment="1">
      <alignment vertical="center"/>
    </xf>
    <xf numFmtId="9" fontId="10" fillId="2" borderId="0" xfId="0" applyNumberFormat="1" applyFont="1" applyFill="1" applyAlignment="1">
      <alignment vertical="center"/>
    </xf>
    <xf numFmtId="167" fontId="18" fillId="3" borderId="0" xfId="0" applyNumberFormat="1" applyFont="1" applyFill="1" applyAlignment="1">
      <alignment vertical="center"/>
    </xf>
    <xf numFmtId="167" fontId="18" fillId="3" borderId="0" xfId="0" applyNumberFormat="1" applyFont="1" applyFill="1" applyAlignment="1">
      <alignment horizontal="center" vertical="center"/>
    </xf>
    <xf numFmtId="167" fontId="19" fillId="3" borderId="0" xfId="0" applyNumberFormat="1" applyFont="1" applyFill="1" applyAlignment="1">
      <alignment horizontal="center" vertical="center"/>
    </xf>
    <xf numFmtId="170" fontId="18" fillId="3" borderId="0" xfId="0" applyNumberFormat="1" applyFont="1" applyFill="1" applyAlignment="1">
      <alignment horizontal="center" vertical="center"/>
    </xf>
    <xf numFmtId="167" fontId="19" fillId="3" borderId="0" xfId="0" applyNumberFormat="1" applyFont="1" applyFill="1" applyAlignment="1">
      <alignment vertical="center"/>
    </xf>
    <xf numFmtId="170" fontId="3" fillId="0" borderId="0" xfId="0" applyNumberFormat="1" applyFont="1" applyAlignment="1">
      <alignment horizontal="center" vertical="center"/>
    </xf>
    <xf numFmtId="0" fontId="9" fillId="0" borderId="0" xfId="0" applyFont="1" applyAlignment="1">
      <alignment horizontal="centerContinuous" vertical="center"/>
    </xf>
    <xf numFmtId="0" fontId="25" fillId="5" borderId="16" xfId="0" applyFont="1" applyFill="1" applyBorder="1" applyAlignment="1">
      <alignment horizontal="center" vertical="center"/>
    </xf>
    <xf numFmtId="0" fontId="25" fillId="5" borderId="17" xfId="0" applyFont="1" applyFill="1" applyBorder="1" applyAlignment="1">
      <alignment horizontal="center" vertical="center"/>
    </xf>
    <xf numFmtId="0" fontId="25" fillId="5" borderId="17" xfId="0" applyFont="1" applyFill="1" applyBorder="1" applyAlignment="1">
      <alignment horizontal="center" vertical="center" wrapText="1"/>
    </xf>
    <xf numFmtId="0" fontId="25" fillId="5" borderId="18" xfId="0" applyFont="1" applyFill="1" applyBorder="1" applyAlignment="1">
      <alignment horizontal="center" vertical="center"/>
    </xf>
    <xf numFmtId="165" fontId="5" fillId="0" borderId="5" xfId="0" applyNumberFormat="1" applyFont="1" applyBorder="1" applyAlignment="1">
      <alignment horizontal="left" vertical="center"/>
    </xf>
    <xf numFmtId="170" fontId="25" fillId="5" borderId="17" xfId="0" applyNumberFormat="1" applyFont="1" applyFill="1" applyBorder="1" applyAlignment="1">
      <alignment horizontal="center" vertical="center" wrapText="1"/>
    </xf>
    <xf numFmtId="0" fontId="13" fillId="0" borderId="0" xfId="0" applyFont="1" applyAlignment="1">
      <alignment horizontal="left" vertical="center"/>
    </xf>
    <xf numFmtId="168" fontId="6" fillId="0" borderId="21" xfId="0" applyNumberFormat="1" applyFont="1" applyBorder="1" applyAlignment="1">
      <alignment horizontal="center" vertical="center"/>
    </xf>
    <xf numFmtId="0" fontId="17" fillId="0" borderId="11" xfId="0" applyFont="1" applyBorder="1" applyAlignment="1">
      <alignment horizontal="center" vertical="center"/>
    </xf>
    <xf numFmtId="0" fontId="17" fillId="0" borderId="21"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13" fillId="0" borderId="14" xfId="0" applyFont="1" applyBorder="1" applyAlignment="1">
      <alignment horizontal="left" vertical="center"/>
    </xf>
    <xf numFmtId="0" fontId="3" fillId="0" borderId="4" xfId="0" applyFont="1" applyBorder="1" applyAlignment="1">
      <alignment horizontal="left" vertical="center"/>
    </xf>
    <xf numFmtId="0" fontId="3" fillId="0" borderId="4" xfId="0" applyFont="1" applyBorder="1" applyAlignment="1">
      <alignment vertical="center"/>
    </xf>
    <xf numFmtId="0" fontId="3" fillId="0" borderId="13" xfId="0" applyFont="1" applyBorder="1" applyAlignment="1">
      <alignment vertical="center"/>
    </xf>
    <xf numFmtId="0" fontId="22" fillId="0" borderId="11" xfId="0" applyFont="1" applyBorder="1" applyAlignment="1">
      <alignment horizontal="center" vertical="top"/>
    </xf>
    <xf numFmtId="0" fontId="26" fillId="0" borderId="9" xfId="0" applyFont="1" applyBorder="1" applyAlignment="1">
      <alignment horizontal="center" vertical="center"/>
    </xf>
    <xf numFmtId="0" fontId="26" fillId="0" borderId="10" xfId="0" applyFont="1" applyBorder="1" applyAlignment="1">
      <alignment horizontal="center" vertical="center"/>
    </xf>
    <xf numFmtId="0" fontId="26" fillId="0" borderId="23" xfId="0" applyFont="1" applyBorder="1" applyAlignment="1">
      <alignment horizontal="center" vertical="center"/>
    </xf>
    <xf numFmtId="0" fontId="27" fillId="0" borderId="12"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21"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2" xfId="0" applyFont="1" applyBorder="1" applyAlignment="1">
      <alignment horizontal="center" vertical="center" wrapText="1"/>
    </xf>
    <xf numFmtId="0" fontId="27" fillId="0" borderId="20" xfId="0" applyFont="1" applyBorder="1" applyAlignment="1">
      <alignment horizontal="center" vertical="center" wrapText="1"/>
    </xf>
    <xf numFmtId="0" fontId="26" fillId="0" borderId="16" xfId="0" applyFont="1" applyFill="1" applyBorder="1" applyAlignment="1">
      <alignment horizontal="center" vertical="center"/>
    </xf>
    <xf numFmtId="0" fontId="26" fillId="0" borderId="17" xfId="0" applyFont="1" applyFill="1" applyBorder="1" applyAlignment="1">
      <alignment horizontal="center" vertical="center"/>
    </xf>
    <xf numFmtId="0" fontId="26" fillId="0" borderId="18" xfId="0" applyFont="1" applyFill="1" applyBorder="1" applyAlignment="1">
      <alignment horizontal="center" vertical="center"/>
    </xf>
  </cellXfs>
  <cellStyles count="5">
    <cellStyle name="Currency 2" xfId="4" xr:uid="{00000000-0005-0000-0000-000001000000}"/>
    <cellStyle name="Hyperlink" xfId="2" builtinId="8"/>
    <cellStyle name="Normal" xfId="0" builtinId="0"/>
    <cellStyle name="Normal 3" xfId="1" xr:uid="{00000000-0005-0000-0000-000004000000}"/>
    <cellStyle name="Percent 2" xfId="3"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14</xdr:col>
      <xdr:colOff>752882</xdr:colOff>
      <xdr:row>1</xdr:row>
      <xdr:rowOff>62363</xdr:rowOff>
    </xdr:from>
    <xdr:to>
      <xdr:col>16</xdr:col>
      <xdr:colOff>1072458</xdr:colOff>
      <xdr:row>5</xdr:row>
      <xdr:rowOff>46422</xdr:rowOff>
    </xdr:to>
    <xdr:pic>
      <xdr:nvPicPr>
        <xdr:cNvPr id="3" name="Picture 2">
          <a:extLst>
            <a:ext uri="{FF2B5EF4-FFF2-40B4-BE49-F238E27FC236}">
              <a16:creationId xmlns:a16="http://schemas.microsoft.com/office/drawing/2014/main" id="{C2FE2B6E-3642-C90E-5D1C-060B65550A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394168" y="266470"/>
          <a:ext cx="2510326" cy="800488"/>
        </a:xfrm>
        <a:prstGeom prst="rect">
          <a:avLst/>
        </a:prstGeom>
      </xdr:spPr>
    </xdr:pic>
    <xdr:clientData/>
  </xdr:twoCellAnchor>
  <xdr:oneCellAnchor>
    <xdr:from>
      <xdr:col>8</xdr:col>
      <xdr:colOff>0</xdr:colOff>
      <xdr:row>105</xdr:row>
      <xdr:rowOff>0</xdr:rowOff>
    </xdr:from>
    <xdr:ext cx="304800" cy="304800"/>
    <xdr:sp macro="" textlink="">
      <xdr:nvSpPr>
        <xdr:cNvPr id="2" name="AutoShape 6">
          <a:extLst>
            <a:ext uri="{FF2B5EF4-FFF2-40B4-BE49-F238E27FC236}">
              <a16:creationId xmlns:a16="http://schemas.microsoft.com/office/drawing/2014/main" id="{9428BF7A-25BC-4533-A1B2-A2C262550187}"/>
            </a:ext>
          </a:extLst>
        </xdr:cNvPr>
        <xdr:cNvSpPr>
          <a:spLocks noChangeAspect="1" noChangeArrowheads="1"/>
        </xdr:cNvSpPr>
      </xdr:nvSpPr>
      <xdr:spPr bwMode="auto">
        <a:xfrm>
          <a:off x="3962400" y="182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108</xdr:row>
      <xdr:rowOff>0</xdr:rowOff>
    </xdr:from>
    <xdr:ext cx="304800" cy="304800"/>
    <xdr:sp macro="" textlink="">
      <xdr:nvSpPr>
        <xdr:cNvPr id="4" name="AutoShape 6">
          <a:extLst>
            <a:ext uri="{FF2B5EF4-FFF2-40B4-BE49-F238E27FC236}">
              <a16:creationId xmlns:a16="http://schemas.microsoft.com/office/drawing/2014/main" id="{AAB6D0BF-EACF-48A9-8D62-8E426D9A5CC4}"/>
            </a:ext>
          </a:extLst>
        </xdr:cNvPr>
        <xdr:cNvSpPr>
          <a:spLocks noChangeAspect="1" noChangeArrowheads="1"/>
        </xdr:cNvSpPr>
      </xdr:nvSpPr>
      <xdr:spPr bwMode="auto">
        <a:xfrm>
          <a:off x="3962400" y="4657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109</xdr:row>
      <xdr:rowOff>0</xdr:rowOff>
    </xdr:from>
    <xdr:ext cx="304800" cy="304800"/>
    <xdr:sp macro="" textlink="">
      <xdr:nvSpPr>
        <xdr:cNvPr id="5" name="AutoShape 6">
          <a:extLst>
            <a:ext uri="{FF2B5EF4-FFF2-40B4-BE49-F238E27FC236}">
              <a16:creationId xmlns:a16="http://schemas.microsoft.com/office/drawing/2014/main" id="{9C4AD331-F797-400C-96AE-1A68D7902079}"/>
            </a:ext>
          </a:extLst>
        </xdr:cNvPr>
        <xdr:cNvSpPr>
          <a:spLocks noChangeAspect="1" noChangeArrowheads="1"/>
        </xdr:cNvSpPr>
      </xdr:nvSpPr>
      <xdr:spPr bwMode="auto">
        <a:xfrm>
          <a:off x="3962400" y="560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110</xdr:row>
      <xdr:rowOff>0</xdr:rowOff>
    </xdr:from>
    <xdr:ext cx="304800" cy="304800"/>
    <xdr:sp macro="" textlink="">
      <xdr:nvSpPr>
        <xdr:cNvPr id="6" name="AutoShape 6">
          <a:extLst>
            <a:ext uri="{FF2B5EF4-FFF2-40B4-BE49-F238E27FC236}">
              <a16:creationId xmlns:a16="http://schemas.microsoft.com/office/drawing/2014/main" id="{8FD20E3F-7BA0-41D5-B07A-CFF47CDA2B1E}"/>
            </a:ext>
          </a:extLst>
        </xdr:cNvPr>
        <xdr:cNvSpPr>
          <a:spLocks noChangeAspect="1" noChangeArrowheads="1"/>
        </xdr:cNvSpPr>
      </xdr:nvSpPr>
      <xdr:spPr bwMode="auto">
        <a:xfrm>
          <a:off x="3962400" y="6543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13"/>
  <sheetViews>
    <sheetView tabSelected="1" view="pageBreakPreview" zoomScale="80" zoomScaleNormal="85" zoomScaleSheetLayoutView="80" zoomScalePageLayoutView="70" workbookViewId="0">
      <selection activeCell="B14" sqref="B14"/>
    </sheetView>
  </sheetViews>
  <sheetFormatPr defaultColWidth="9.140625" defaultRowHeight="15.75"/>
  <cols>
    <col min="1" max="1" width="6.7109375" style="1" customWidth="1"/>
    <col min="2" max="2" width="60.42578125" style="1" customWidth="1"/>
    <col min="3" max="3" width="10" style="2" bestFit="1" customWidth="1"/>
    <col min="4" max="4" width="9.5703125" style="2" customWidth="1"/>
    <col min="5" max="5" width="12" style="2" customWidth="1"/>
    <col min="6" max="6" width="10.85546875" style="2" customWidth="1"/>
    <col min="7" max="7" width="14.5703125" style="2" customWidth="1"/>
    <col min="8" max="8" width="10.85546875" style="23" bestFit="1" customWidth="1"/>
    <col min="9" max="9" width="8.5703125" style="23" customWidth="1"/>
    <col min="10" max="10" width="14.140625" style="23" customWidth="1"/>
    <col min="11" max="11" width="12.5703125" style="23" customWidth="1"/>
    <col min="12" max="12" width="8.85546875" style="25" bestFit="1" customWidth="1"/>
    <col min="13" max="13" width="13.42578125" style="23" customWidth="1"/>
    <col min="14" max="14" width="11.85546875" style="1" bestFit="1" customWidth="1"/>
    <col min="15" max="15" width="18.42578125" style="24" customWidth="1"/>
    <col min="16" max="16" width="12.28515625" style="24" customWidth="1"/>
    <col min="17" max="17" width="21.7109375" style="1" customWidth="1"/>
    <col min="18" max="16384" width="9.140625" style="1"/>
  </cols>
  <sheetData>
    <row r="1" spans="1:17" ht="16.5" thickBot="1">
      <c r="A1" s="31"/>
      <c r="B1" s="32"/>
      <c r="C1" s="33"/>
      <c r="D1" s="34"/>
      <c r="E1" s="34"/>
      <c r="F1" s="34"/>
      <c r="G1" s="34"/>
      <c r="H1" s="34"/>
      <c r="I1" s="34"/>
      <c r="J1" s="34"/>
      <c r="K1" s="34"/>
      <c r="L1" s="35"/>
      <c r="M1" s="34"/>
      <c r="N1" s="36"/>
      <c r="O1" s="34"/>
      <c r="P1" s="34"/>
      <c r="Q1" s="37"/>
    </row>
    <row r="2" spans="1:17">
      <c r="A2" s="86" t="s">
        <v>50</v>
      </c>
      <c r="B2" s="74"/>
      <c r="C2" s="1"/>
      <c r="D2" s="75"/>
      <c r="E2" s="75"/>
      <c r="F2" s="75"/>
      <c r="G2" s="75"/>
      <c r="H2" s="75"/>
      <c r="I2" s="75"/>
      <c r="J2" s="75"/>
      <c r="K2" s="75"/>
      <c r="L2" s="76"/>
      <c r="M2" s="75"/>
      <c r="N2" s="78"/>
      <c r="O2" s="79"/>
      <c r="P2" s="79"/>
      <c r="Q2" s="17"/>
    </row>
    <row r="3" spans="1:17">
      <c r="A3" s="86" t="s">
        <v>48</v>
      </c>
      <c r="B3" s="80"/>
      <c r="C3" s="1"/>
      <c r="D3" s="75"/>
      <c r="E3" s="75"/>
      <c r="F3" s="75"/>
      <c r="G3" s="75"/>
      <c r="H3" s="75"/>
      <c r="I3" s="75"/>
      <c r="J3" s="75"/>
      <c r="K3" s="113" t="s">
        <v>35</v>
      </c>
      <c r="L3" s="113"/>
      <c r="M3" s="82" t="s">
        <v>36</v>
      </c>
      <c r="N3" s="77"/>
      <c r="O3" s="81"/>
      <c r="P3" s="82"/>
      <c r="Q3" s="17"/>
    </row>
    <row r="4" spans="1:17">
      <c r="A4" s="87"/>
      <c r="B4" s="74"/>
      <c r="C4" s="1"/>
      <c r="D4" s="75"/>
      <c r="E4" s="75"/>
      <c r="F4" s="75"/>
      <c r="G4" s="75"/>
      <c r="H4" s="75"/>
      <c r="I4" s="75"/>
      <c r="J4" s="75"/>
      <c r="K4" s="113" t="s">
        <v>5</v>
      </c>
      <c r="L4" s="113"/>
      <c r="M4" s="82" t="s">
        <v>37</v>
      </c>
      <c r="N4" s="77"/>
      <c r="O4" s="81"/>
      <c r="P4" s="82"/>
      <c r="Q4" s="17"/>
    </row>
    <row r="5" spans="1:17">
      <c r="A5" s="88" t="s">
        <v>49</v>
      </c>
      <c r="B5" s="83"/>
      <c r="C5" s="1"/>
      <c r="D5" s="75"/>
      <c r="E5" s="75"/>
      <c r="F5" s="75"/>
      <c r="G5" s="75"/>
      <c r="H5" s="75"/>
      <c r="I5" s="75"/>
      <c r="J5" s="75"/>
      <c r="K5" s="113" t="s">
        <v>6</v>
      </c>
      <c r="L5" s="113"/>
      <c r="M5" s="81"/>
      <c r="N5" s="77"/>
      <c r="O5" s="81"/>
      <c r="P5" s="81"/>
      <c r="Q5" s="17"/>
    </row>
    <row r="6" spans="1:17" ht="16.5" thickBot="1">
      <c r="A6" s="117"/>
      <c r="B6" s="118"/>
      <c r="C6" s="1"/>
      <c r="D6" s="84"/>
      <c r="E6" s="75"/>
      <c r="F6" s="75"/>
      <c r="G6" s="75"/>
      <c r="H6" s="75"/>
      <c r="I6" s="75"/>
      <c r="J6" s="75"/>
      <c r="K6" s="119" t="s">
        <v>21</v>
      </c>
      <c r="L6" s="119"/>
      <c r="M6" s="85">
        <f ca="1">TODAY()</f>
        <v>46149</v>
      </c>
      <c r="N6" s="85"/>
      <c r="O6" s="81"/>
      <c r="P6" s="85"/>
      <c r="Q6" s="111"/>
    </row>
    <row r="7" spans="1:17" ht="34.35" customHeight="1" thickBot="1">
      <c r="A7" s="107" t="s">
        <v>7</v>
      </c>
      <c r="B7" s="108" t="s">
        <v>0</v>
      </c>
      <c r="C7" s="108" t="s">
        <v>8</v>
      </c>
      <c r="D7" s="108" t="s">
        <v>9</v>
      </c>
      <c r="E7" s="109" t="s">
        <v>10</v>
      </c>
      <c r="F7" s="108" t="s">
        <v>11</v>
      </c>
      <c r="G7" s="108" t="s">
        <v>18</v>
      </c>
      <c r="H7" s="109" t="s">
        <v>1</v>
      </c>
      <c r="I7" s="109" t="s">
        <v>27</v>
      </c>
      <c r="J7" s="109" t="s">
        <v>26</v>
      </c>
      <c r="K7" s="109" t="s">
        <v>22</v>
      </c>
      <c r="L7" s="112" t="s">
        <v>23</v>
      </c>
      <c r="M7" s="109" t="s">
        <v>24</v>
      </c>
      <c r="N7" s="109" t="s">
        <v>2</v>
      </c>
      <c r="O7" s="108" t="s">
        <v>12</v>
      </c>
      <c r="P7" s="108" t="s">
        <v>3</v>
      </c>
      <c r="Q7" s="110" t="s">
        <v>13</v>
      </c>
    </row>
    <row r="8" spans="1:17">
      <c r="A8" s="41"/>
      <c r="B8" s="42" t="s">
        <v>38</v>
      </c>
      <c r="C8" s="115"/>
      <c r="D8" s="115"/>
      <c r="E8" s="115"/>
      <c r="F8" s="115"/>
      <c r="G8" s="115"/>
      <c r="H8" s="115"/>
      <c r="I8" s="115"/>
      <c r="J8" s="115"/>
      <c r="K8" s="115"/>
      <c r="L8" s="115"/>
      <c r="M8" s="115"/>
      <c r="N8" s="115"/>
      <c r="O8" s="115"/>
      <c r="P8" s="115"/>
      <c r="Q8" s="116"/>
    </row>
    <row r="9" spans="1:17">
      <c r="A9" s="43" t="str">
        <f>IF(C9=0,"",1+MAX(A$8:A8))</f>
        <v/>
      </c>
      <c r="B9" s="123" t="s">
        <v>38</v>
      </c>
      <c r="C9" s="44"/>
      <c r="D9" s="45"/>
      <c r="E9" s="46"/>
      <c r="F9" s="44"/>
      <c r="G9" s="47"/>
      <c r="H9" s="48"/>
      <c r="I9" s="49"/>
      <c r="J9" s="48"/>
      <c r="K9" s="48"/>
      <c r="L9" s="50"/>
      <c r="M9" s="49"/>
      <c r="N9" s="51"/>
      <c r="O9" s="47"/>
      <c r="P9" s="48"/>
      <c r="Q9" s="52"/>
    </row>
    <row r="10" spans="1:17">
      <c r="A10" s="43"/>
      <c r="B10" s="53" t="s">
        <v>70</v>
      </c>
      <c r="C10" s="44"/>
      <c r="D10" s="45"/>
      <c r="E10" s="46"/>
      <c r="F10" s="44"/>
      <c r="G10" s="47"/>
      <c r="H10" s="48"/>
      <c r="I10" s="49"/>
      <c r="J10" s="48"/>
      <c r="K10" s="48"/>
      <c r="L10" s="50"/>
      <c r="M10" s="49"/>
      <c r="N10" s="51"/>
      <c r="O10" s="47"/>
      <c r="P10" s="48"/>
      <c r="Q10" s="52"/>
    </row>
    <row r="11" spans="1:17" ht="30.75" customHeight="1">
      <c r="A11" s="43"/>
      <c r="B11" s="54" t="s">
        <v>53</v>
      </c>
      <c r="C11" s="44"/>
      <c r="D11" s="45"/>
      <c r="E11" s="46"/>
      <c r="F11" s="44"/>
      <c r="G11" s="47"/>
      <c r="H11" s="48"/>
      <c r="I11" s="49"/>
      <c r="J11" s="48"/>
      <c r="K11" s="48"/>
      <c r="L11" s="50"/>
      <c r="M11" s="49"/>
      <c r="N11" s="51"/>
      <c r="O11" s="47"/>
      <c r="P11" s="48"/>
      <c r="Q11" s="52"/>
    </row>
    <row r="12" spans="1:17" ht="78.75">
      <c r="A12" s="43">
        <f>IF(C12=0,"",1+MAX(A$8:A9))</f>
        <v>1</v>
      </c>
      <c r="B12" s="55" t="s">
        <v>55</v>
      </c>
      <c r="C12" s="44">
        <v>1</v>
      </c>
      <c r="D12" s="45">
        <v>0</v>
      </c>
      <c r="E12" s="46">
        <f t="shared" ref="E12:E14" si="0">(1+D12)*C12</f>
        <v>1</v>
      </c>
      <c r="F12" s="44" t="s">
        <v>14</v>
      </c>
      <c r="G12" s="47">
        <v>0</v>
      </c>
      <c r="H12" s="48">
        <f t="shared" ref="H12:H14" si="1">G12*E12</f>
        <v>0</v>
      </c>
      <c r="I12" s="49">
        <v>1</v>
      </c>
      <c r="J12" s="48" t="s">
        <v>28</v>
      </c>
      <c r="K12" s="48">
        <v>50</v>
      </c>
      <c r="L12" s="50">
        <v>0</v>
      </c>
      <c r="M12" s="49">
        <f t="shared" ref="M12:M14" si="2">L12*E12</f>
        <v>0</v>
      </c>
      <c r="N12" s="51">
        <f t="shared" ref="N12:N14" si="3">M12*K12</f>
        <v>0</v>
      </c>
      <c r="O12" s="47">
        <f t="shared" ref="O12:O14" si="4">(H12+N12)/E12</f>
        <v>0</v>
      </c>
      <c r="P12" s="48">
        <v>60000</v>
      </c>
      <c r="Q12" s="52"/>
    </row>
    <row r="13" spans="1:17" ht="30.75" customHeight="1">
      <c r="A13" s="43"/>
      <c r="B13" s="54" t="s">
        <v>54</v>
      </c>
      <c r="C13" s="44"/>
      <c r="D13" s="45"/>
      <c r="E13" s="46"/>
      <c r="F13" s="44"/>
      <c r="G13" s="47"/>
      <c r="H13" s="48"/>
      <c r="I13" s="49"/>
      <c r="J13" s="48"/>
      <c r="K13" s="48"/>
      <c r="L13" s="50"/>
      <c r="M13" s="49"/>
      <c r="N13" s="51"/>
      <c r="O13" s="47"/>
      <c r="P13" s="48"/>
      <c r="Q13" s="52"/>
    </row>
    <row r="14" spans="1:17" ht="220.5">
      <c r="A14" s="43">
        <f>IF(C14=0,"",1+MAX(A$8:A12))</f>
        <v>2</v>
      </c>
      <c r="B14" s="55" t="s">
        <v>56</v>
      </c>
      <c r="C14" s="44">
        <v>1</v>
      </c>
      <c r="D14" s="45">
        <v>0</v>
      </c>
      <c r="E14" s="46">
        <f t="shared" si="0"/>
        <v>1</v>
      </c>
      <c r="F14" s="44" t="s">
        <v>14</v>
      </c>
      <c r="G14" s="47">
        <v>0</v>
      </c>
      <c r="H14" s="48">
        <f t="shared" si="1"/>
        <v>0</v>
      </c>
      <c r="I14" s="49">
        <v>1</v>
      </c>
      <c r="J14" s="48" t="s">
        <v>28</v>
      </c>
      <c r="K14" s="48">
        <v>50</v>
      </c>
      <c r="L14" s="50">
        <v>0</v>
      </c>
      <c r="M14" s="49">
        <f t="shared" si="2"/>
        <v>0</v>
      </c>
      <c r="N14" s="51">
        <f t="shared" si="3"/>
        <v>0</v>
      </c>
      <c r="O14" s="47">
        <f t="shared" si="4"/>
        <v>0</v>
      </c>
      <c r="P14" s="48">
        <v>7500</v>
      </c>
      <c r="Q14" s="52"/>
    </row>
    <row r="15" spans="1:17">
      <c r="A15" s="43"/>
      <c r="B15" s="53" t="s">
        <v>69</v>
      </c>
      <c r="C15" s="44"/>
      <c r="D15" s="45"/>
      <c r="E15" s="46"/>
      <c r="F15" s="44"/>
      <c r="G15" s="47"/>
      <c r="H15" s="48"/>
      <c r="I15" s="49"/>
      <c r="J15" s="48"/>
      <c r="K15" s="48"/>
      <c r="L15" s="50"/>
      <c r="M15" s="49"/>
      <c r="N15" s="51"/>
      <c r="O15" s="47"/>
      <c r="P15" s="48"/>
      <c r="Q15" s="52"/>
    </row>
    <row r="16" spans="1:17" ht="30.75" customHeight="1">
      <c r="A16" s="43"/>
      <c r="B16" s="54" t="s">
        <v>51</v>
      </c>
      <c r="C16" s="44"/>
      <c r="D16" s="45"/>
      <c r="E16" s="46"/>
      <c r="F16" s="44"/>
      <c r="G16" s="47"/>
      <c r="H16" s="48"/>
      <c r="I16" s="49"/>
      <c r="J16" s="48"/>
      <c r="K16" s="48"/>
      <c r="L16" s="50"/>
      <c r="M16" s="49"/>
      <c r="N16" s="51"/>
      <c r="O16" s="47"/>
      <c r="P16" s="48"/>
      <c r="Q16" s="52"/>
    </row>
    <row r="17" spans="1:17" ht="94.5">
      <c r="A17" s="43">
        <f>IF(C17=0,"",1+MAX(A$8:A14))</f>
        <v>3</v>
      </c>
      <c r="B17" s="55" t="s">
        <v>52</v>
      </c>
      <c r="C17" s="44">
        <v>1</v>
      </c>
      <c r="D17" s="45">
        <v>0</v>
      </c>
      <c r="E17" s="46">
        <f t="shared" ref="E17" si="5">(1+D17)*C17</f>
        <v>1</v>
      </c>
      <c r="F17" s="44" t="s">
        <v>14</v>
      </c>
      <c r="G17" s="47">
        <v>0</v>
      </c>
      <c r="H17" s="48">
        <f t="shared" ref="H17" si="6">G17*E17</f>
        <v>0</v>
      </c>
      <c r="I17" s="49">
        <v>1</v>
      </c>
      <c r="J17" s="48" t="s">
        <v>28</v>
      </c>
      <c r="K17" s="48">
        <v>50</v>
      </c>
      <c r="L17" s="50">
        <v>0</v>
      </c>
      <c r="M17" s="49">
        <f t="shared" ref="M17" si="7">L17*E17</f>
        <v>0</v>
      </c>
      <c r="N17" s="51">
        <f t="shared" ref="N17" si="8">M17*K17</f>
        <v>0</v>
      </c>
      <c r="O17" s="47">
        <f t="shared" ref="O17" si="9">(H17+N17)/E17</f>
        <v>0</v>
      </c>
      <c r="P17" s="48">
        <v>40500</v>
      </c>
      <c r="Q17" s="52"/>
    </row>
    <row r="18" spans="1:17">
      <c r="A18" s="43" t="str">
        <f>IF(C18=0,"",1+MAX(A$8:A14))</f>
        <v/>
      </c>
      <c r="B18" s="123" t="s">
        <v>45</v>
      </c>
      <c r="C18" s="44"/>
      <c r="D18" s="45"/>
      <c r="E18" s="46"/>
      <c r="F18" s="44"/>
      <c r="G18" s="47"/>
      <c r="H18" s="48"/>
      <c r="I18" s="49"/>
      <c r="J18" s="48"/>
      <c r="K18" s="48"/>
      <c r="L18" s="50"/>
      <c r="M18" s="49"/>
      <c r="N18" s="51"/>
      <c r="O18" s="47"/>
      <c r="P18" s="48"/>
      <c r="Q18" s="52"/>
    </row>
    <row r="19" spans="1:17" ht="47.25">
      <c r="A19" s="43"/>
      <c r="B19" s="56" t="s">
        <v>113</v>
      </c>
      <c r="C19" s="44"/>
      <c r="D19" s="45"/>
      <c r="E19" s="46"/>
      <c r="F19" s="44"/>
      <c r="G19" s="47"/>
      <c r="H19" s="48"/>
      <c r="I19" s="49"/>
      <c r="J19" s="48"/>
      <c r="K19" s="48"/>
      <c r="L19" s="50"/>
      <c r="M19" s="49"/>
      <c r="N19" s="51"/>
      <c r="O19" s="47"/>
      <c r="P19" s="48"/>
      <c r="Q19" s="52"/>
    </row>
    <row r="20" spans="1:17" ht="204.75">
      <c r="A20" s="43"/>
      <c r="B20" s="55" t="s">
        <v>114</v>
      </c>
      <c r="C20" s="44">
        <v>1</v>
      </c>
      <c r="D20" s="45">
        <v>0</v>
      </c>
      <c r="E20" s="46">
        <f t="shared" ref="E20" si="10">(1+D20)*C20</f>
        <v>1</v>
      </c>
      <c r="F20" s="44" t="s">
        <v>14</v>
      </c>
      <c r="G20" s="47">
        <v>0</v>
      </c>
      <c r="H20" s="48">
        <f t="shared" ref="H20" si="11">G20*E20</f>
        <v>0</v>
      </c>
      <c r="I20" s="49">
        <v>1</v>
      </c>
      <c r="J20" s="48" t="s">
        <v>28</v>
      </c>
      <c r="K20" s="48">
        <v>50</v>
      </c>
      <c r="L20" s="50">
        <v>0</v>
      </c>
      <c r="M20" s="49">
        <f t="shared" ref="M20" si="12">L20*E20</f>
        <v>0</v>
      </c>
      <c r="N20" s="51">
        <f t="shared" ref="N20" si="13">M20*K20</f>
        <v>0</v>
      </c>
      <c r="O20" s="47">
        <f t="shared" ref="O20" si="14">(H20+N20)/E20</f>
        <v>0</v>
      </c>
      <c r="P20" s="48">
        <f>800*50</f>
        <v>40000</v>
      </c>
      <c r="Q20" s="52"/>
    </row>
    <row r="21" spans="1:17">
      <c r="A21" s="43"/>
      <c r="B21" s="53" t="s">
        <v>62</v>
      </c>
      <c r="C21" s="44"/>
      <c r="D21" s="45"/>
      <c r="E21" s="46"/>
      <c r="F21" s="44"/>
      <c r="G21" s="47"/>
      <c r="H21" s="48"/>
      <c r="I21" s="49"/>
      <c r="J21" s="48"/>
      <c r="K21" s="48"/>
      <c r="L21" s="50"/>
      <c r="M21" s="49"/>
      <c r="N21" s="51"/>
      <c r="O21" s="47"/>
      <c r="P21" s="48"/>
      <c r="Q21" s="52"/>
    </row>
    <row r="22" spans="1:17" ht="94.5">
      <c r="A22" s="43">
        <f>IF(C22=0,"",1+MAX(A$8:A18))</f>
        <v>4</v>
      </c>
      <c r="B22" s="55" t="s">
        <v>63</v>
      </c>
      <c r="C22" s="44">
        <v>1</v>
      </c>
      <c r="D22" s="45">
        <v>0</v>
      </c>
      <c r="E22" s="46">
        <f t="shared" ref="E22:E31" si="15">(1+D22)*C22</f>
        <v>1</v>
      </c>
      <c r="F22" s="44" t="s">
        <v>14</v>
      </c>
      <c r="G22" s="47">
        <v>0</v>
      </c>
      <c r="H22" s="48">
        <f t="shared" ref="H22:H31" si="16">G22*E22</f>
        <v>0</v>
      </c>
      <c r="I22" s="49">
        <v>1</v>
      </c>
      <c r="J22" s="48" t="s">
        <v>28</v>
      </c>
      <c r="K22" s="48">
        <v>50</v>
      </c>
      <c r="L22" s="50">
        <v>0</v>
      </c>
      <c r="M22" s="49">
        <f t="shared" ref="M22:M31" si="17">L22*E22</f>
        <v>0</v>
      </c>
      <c r="N22" s="51">
        <f t="shared" ref="N22:N31" si="18">M22*K22</f>
        <v>0</v>
      </c>
      <c r="O22" s="47">
        <f t="shared" ref="O22:O31" si="19">(H22+N22)/E22</f>
        <v>0</v>
      </c>
      <c r="P22" s="48">
        <v>50000</v>
      </c>
      <c r="Q22" s="52"/>
    </row>
    <row r="23" spans="1:17">
      <c r="A23" s="43"/>
      <c r="B23" s="53" t="s">
        <v>60</v>
      </c>
      <c r="C23" s="44"/>
      <c r="D23" s="45"/>
      <c r="E23" s="46"/>
      <c r="F23" s="44"/>
      <c r="G23" s="47"/>
      <c r="H23" s="48"/>
      <c r="I23" s="49"/>
      <c r="J23" s="48"/>
      <c r="K23" s="48"/>
      <c r="L23" s="50"/>
      <c r="M23" s="49"/>
      <c r="N23" s="51"/>
      <c r="O23" s="47"/>
      <c r="P23" s="48"/>
      <c r="Q23" s="52"/>
    </row>
    <row r="24" spans="1:17" ht="173.25">
      <c r="A24" s="43">
        <f>IF(C24=0,"",1+MAX(A$8:A22))</f>
        <v>5</v>
      </c>
      <c r="B24" s="55" t="s">
        <v>65</v>
      </c>
      <c r="C24" s="44">
        <v>1</v>
      </c>
      <c r="D24" s="45">
        <v>0</v>
      </c>
      <c r="E24" s="46">
        <f t="shared" si="15"/>
        <v>1</v>
      </c>
      <c r="F24" s="44" t="s">
        <v>14</v>
      </c>
      <c r="G24" s="47">
        <v>0</v>
      </c>
      <c r="H24" s="48">
        <f t="shared" si="16"/>
        <v>0</v>
      </c>
      <c r="I24" s="49">
        <v>1</v>
      </c>
      <c r="J24" s="48" t="s">
        <v>28</v>
      </c>
      <c r="K24" s="48">
        <v>50</v>
      </c>
      <c r="L24" s="50">
        <v>0</v>
      </c>
      <c r="M24" s="49">
        <f t="shared" si="17"/>
        <v>0</v>
      </c>
      <c r="N24" s="51">
        <f t="shared" si="18"/>
        <v>0</v>
      </c>
      <c r="O24" s="47">
        <f t="shared" si="19"/>
        <v>0</v>
      </c>
      <c r="P24" s="48">
        <v>9170</v>
      </c>
      <c r="Q24" s="52"/>
    </row>
    <row r="25" spans="1:17">
      <c r="A25" s="43"/>
      <c r="B25" s="123" t="s">
        <v>90</v>
      </c>
      <c r="C25" s="44"/>
      <c r="D25" s="45"/>
      <c r="E25" s="46"/>
      <c r="F25" s="44"/>
      <c r="G25" s="47"/>
      <c r="H25" s="48"/>
      <c r="I25" s="49"/>
      <c r="J25" s="48"/>
      <c r="K25" s="48"/>
      <c r="L25" s="50"/>
      <c r="M25" s="49"/>
      <c r="N25" s="51"/>
      <c r="O25" s="47"/>
      <c r="P25" s="48"/>
      <c r="Q25" s="52"/>
    </row>
    <row r="26" spans="1:17">
      <c r="A26" s="43"/>
      <c r="B26" s="53" t="s">
        <v>61</v>
      </c>
      <c r="C26" s="44"/>
      <c r="D26" s="45"/>
      <c r="E26" s="46"/>
      <c r="F26" s="44"/>
      <c r="G26" s="47"/>
      <c r="H26" s="48"/>
      <c r="I26" s="49"/>
      <c r="J26" s="48"/>
      <c r="K26" s="48"/>
      <c r="L26" s="50"/>
      <c r="M26" s="49"/>
      <c r="N26" s="51"/>
      <c r="O26" s="47"/>
      <c r="P26" s="48"/>
      <c r="Q26" s="52"/>
    </row>
    <row r="27" spans="1:17" ht="157.5">
      <c r="A27" s="43">
        <f>IF(C27=0,"",1+MAX(A$8:A24))</f>
        <v>6</v>
      </c>
      <c r="B27" s="55" t="s">
        <v>64</v>
      </c>
      <c r="C27" s="44">
        <v>1</v>
      </c>
      <c r="D27" s="45">
        <v>0</v>
      </c>
      <c r="E27" s="46">
        <f t="shared" ref="E27" si="20">(1+D27)*C27</f>
        <v>1</v>
      </c>
      <c r="F27" s="44" t="s">
        <v>14</v>
      </c>
      <c r="G27" s="47">
        <v>0</v>
      </c>
      <c r="H27" s="48">
        <f t="shared" ref="H27" si="21">G27*E27</f>
        <v>0</v>
      </c>
      <c r="I27" s="49">
        <v>1</v>
      </c>
      <c r="J27" s="48" t="s">
        <v>28</v>
      </c>
      <c r="K27" s="48">
        <v>50</v>
      </c>
      <c r="L27" s="50">
        <v>0</v>
      </c>
      <c r="M27" s="49">
        <f t="shared" ref="M27" si="22">L27*E27</f>
        <v>0</v>
      </c>
      <c r="N27" s="51">
        <f t="shared" ref="N27" si="23">M27*K27</f>
        <v>0</v>
      </c>
      <c r="O27" s="47">
        <f t="shared" ref="O27" si="24">(H27+N27)/E27</f>
        <v>0</v>
      </c>
      <c r="P27" s="48">
        <v>25000</v>
      </c>
      <c r="Q27" s="52"/>
    </row>
    <row r="28" spans="1:17">
      <c r="A28" s="43"/>
      <c r="B28" s="53" t="s">
        <v>59</v>
      </c>
      <c r="C28" s="44"/>
      <c r="D28" s="45"/>
      <c r="E28" s="46"/>
      <c r="F28" s="44"/>
      <c r="G28" s="47"/>
      <c r="H28" s="48"/>
      <c r="I28" s="49"/>
      <c r="J28" s="48"/>
      <c r="K28" s="48"/>
      <c r="L28" s="50"/>
      <c r="M28" s="49"/>
      <c r="N28" s="51"/>
      <c r="O28" s="47"/>
      <c r="P28" s="48"/>
      <c r="Q28" s="52"/>
    </row>
    <row r="29" spans="1:17" ht="173.25">
      <c r="A29" s="43">
        <f>IF(C29=0,"",1+MAX(A$8:A24))</f>
        <v>6</v>
      </c>
      <c r="B29" s="55" t="s">
        <v>66</v>
      </c>
      <c r="C29" s="44">
        <v>1</v>
      </c>
      <c r="D29" s="45">
        <v>0</v>
      </c>
      <c r="E29" s="46">
        <f t="shared" si="15"/>
        <v>1</v>
      </c>
      <c r="F29" s="44" t="s">
        <v>14</v>
      </c>
      <c r="G29" s="47">
        <v>0</v>
      </c>
      <c r="H29" s="48">
        <f t="shared" si="16"/>
        <v>0</v>
      </c>
      <c r="I29" s="49">
        <v>1</v>
      </c>
      <c r="J29" s="48" t="s">
        <v>28</v>
      </c>
      <c r="K29" s="48">
        <v>50</v>
      </c>
      <c r="L29" s="50">
        <v>0</v>
      </c>
      <c r="M29" s="49">
        <f t="shared" si="17"/>
        <v>0</v>
      </c>
      <c r="N29" s="51">
        <f t="shared" si="18"/>
        <v>0</v>
      </c>
      <c r="O29" s="47">
        <f t="shared" si="19"/>
        <v>0</v>
      </c>
      <c r="P29" s="48">
        <v>13500</v>
      </c>
      <c r="Q29" s="52"/>
    </row>
    <row r="30" spans="1:17">
      <c r="A30" s="43"/>
      <c r="B30" s="53" t="s">
        <v>58</v>
      </c>
      <c r="C30" s="44"/>
      <c r="D30" s="45"/>
      <c r="E30" s="46"/>
      <c r="F30" s="44"/>
      <c r="G30" s="47"/>
      <c r="H30" s="48"/>
      <c r="I30" s="49"/>
      <c r="J30" s="48"/>
      <c r="K30" s="48"/>
      <c r="L30" s="50"/>
      <c r="M30" s="49"/>
      <c r="N30" s="51"/>
      <c r="O30" s="47"/>
      <c r="P30" s="48"/>
      <c r="Q30" s="52"/>
    </row>
    <row r="31" spans="1:17" ht="173.25">
      <c r="A31" s="43">
        <f>IF(C31=0,"",1+MAX(A$8:A29))</f>
        <v>7</v>
      </c>
      <c r="B31" s="55" t="s">
        <v>67</v>
      </c>
      <c r="C31" s="44">
        <v>1</v>
      </c>
      <c r="D31" s="45">
        <v>0</v>
      </c>
      <c r="E31" s="46">
        <f t="shared" si="15"/>
        <v>1</v>
      </c>
      <c r="F31" s="44" t="s">
        <v>14</v>
      </c>
      <c r="G31" s="47">
        <v>0</v>
      </c>
      <c r="H31" s="48">
        <f t="shared" si="16"/>
        <v>0</v>
      </c>
      <c r="I31" s="49">
        <v>1</v>
      </c>
      <c r="J31" s="48" t="s">
        <v>28</v>
      </c>
      <c r="K31" s="48">
        <v>50</v>
      </c>
      <c r="L31" s="50">
        <v>0</v>
      </c>
      <c r="M31" s="49">
        <f t="shared" si="17"/>
        <v>0</v>
      </c>
      <c r="N31" s="51">
        <f t="shared" si="18"/>
        <v>0</v>
      </c>
      <c r="O31" s="47">
        <f t="shared" si="19"/>
        <v>0</v>
      </c>
      <c r="P31" s="48">
        <v>13000</v>
      </c>
      <c r="Q31" s="52"/>
    </row>
    <row r="32" spans="1:17">
      <c r="A32" s="43"/>
      <c r="B32" s="53" t="s">
        <v>57</v>
      </c>
      <c r="C32" s="44"/>
      <c r="D32" s="45"/>
      <c r="E32" s="46"/>
      <c r="F32" s="44"/>
      <c r="G32" s="47"/>
      <c r="H32" s="48"/>
      <c r="I32" s="49"/>
      <c r="J32" s="48"/>
      <c r="K32" s="48"/>
      <c r="L32" s="50"/>
      <c r="M32" s="49"/>
      <c r="N32" s="51"/>
      <c r="O32" s="47"/>
      <c r="P32" s="48"/>
      <c r="Q32" s="52"/>
    </row>
    <row r="33" spans="1:17" ht="173.25">
      <c r="A33" s="43">
        <f>IF(C33=0,"",1+MAX(A$8:A31))</f>
        <v>8</v>
      </c>
      <c r="B33" s="55" t="s">
        <v>68</v>
      </c>
      <c r="C33" s="44">
        <v>1</v>
      </c>
      <c r="D33" s="45">
        <v>0</v>
      </c>
      <c r="E33" s="46">
        <f t="shared" ref="E33" si="25">(1+D33)*C33</f>
        <v>1</v>
      </c>
      <c r="F33" s="44" t="s">
        <v>14</v>
      </c>
      <c r="G33" s="47">
        <v>0</v>
      </c>
      <c r="H33" s="48">
        <f t="shared" ref="H33" si="26">G33*E33</f>
        <v>0</v>
      </c>
      <c r="I33" s="49">
        <v>1</v>
      </c>
      <c r="J33" s="48" t="s">
        <v>28</v>
      </c>
      <c r="K33" s="48">
        <v>50</v>
      </c>
      <c r="L33" s="50">
        <v>0</v>
      </c>
      <c r="M33" s="49">
        <f t="shared" ref="M33" si="27">L33*E33</f>
        <v>0</v>
      </c>
      <c r="N33" s="51">
        <f t="shared" ref="N33" si="28">M33*K33</f>
        <v>0</v>
      </c>
      <c r="O33" s="47">
        <f t="shared" ref="O33" si="29">(H33+N33)/E33</f>
        <v>0</v>
      </c>
      <c r="P33" s="48">
        <v>13500</v>
      </c>
      <c r="Q33" s="52"/>
    </row>
    <row r="34" spans="1:17">
      <c r="A34" s="43" t="str">
        <f>IF(C34=0,"",1+MAX(A$8:A33))</f>
        <v/>
      </c>
      <c r="B34" s="57" t="s">
        <v>46</v>
      </c>
      <c r="C34" s="58"/>
      <c r="D34" s="58"/>
      <c r="E34" s="58"/>
      <c r="F34" s="59" t="s">
        <v>20</v>
      </c>
      <c r="G34" s="58"/>
      <c r="H34" s="60">
        <f>SUM(H9:H33)</f>
        <v>0</v>
      </c>
      <c r="I34" s="60"/>
      <c r="J34" s="60"/>
      <c r="K34" s="60"/>
      <c r="L34" s="61"/>
      <c r="M34" s="59" t="s">
        <v>19</v>
      </c>
      <c r="N34" s="60">
        <f>SUM(N9:N33)</f>
        <v>0</v>
      </c>
      <c r="O34" s="48"/>
      <c r="P34" s="48"/>
      <c r="Q34" s="62">
        <f>(SUM(P9:P34))</f>
        <v>272170</v>
      </c>
    </row>
    <row r="35" spans="1:17">
      <c r="A35" s="39"/>
      <c r="B35" s="38"/>
      <c r="C35" s="38"/>
      <c r="D35" s="38"/>
      <c r="E35" s="38"/>
      <c r="F35" s="38"/>
      <c r="G35" s="38"/>
      <c r="H35" s="38"/>
      <c r="I35" s="38"/>
      <c r="J35" s="38"/>
      <c r="K35" s="38"/>
      <c r="L35" s="38"/>
      <c r="M35" s="38"/>
      <c r="N35" s="38"/>
      <c r="O35" s="38"/>
      <c r="P35" s="38"/>
      <c r="Q35" s="40"/>
    </row>
    <row r="36" spans="1:17">
      <c r="A36" s="41"/>
      <c r="B36" s="42" t="s">
        <v>39</v>
      </c>
      <c r="C36" s="115"/>
      <c r="D36" s="115"/>
      <c r="E36" s="115"/>
      <c r="F36" s="115"/>
      <c r="G36" s="115"/>
      <c r="H36" s="115"/>
      <c r="I36" s="115"/>
      <c r="J36" s="115"/>
      <c r="K36" s="115"/>
      <c r="L36" s="115"/>
      <c r="M36" s="115"/>
      <c r="N36" s="115"/>
      <c r="O36" s="115"/>
      <c r="P36" s="115"/>
      <c r="Q36" s="116"/>
    </row>
    <row r="37" spans="1:17">
      <c r="A37" s="43" t="str">
        <f>IF(C37=0,"",1+MAX(A$8:A36))</f>
        <v/>
      </c>
      <c r="B37" s="123" t="s">
        <v>40</v>
      </c>
      <c r="C37" s="44"/>
      <c r="D37" s="45"/>
      <c r="E37" s="46"/>
      <c r="F37" s="44"/>
      <c r="G37" s="47"/>
      <c r="H37" s="48"/>
      <c r="I37" s="49"/>
      <c r="J37" s="48"/>
      <c r="K37" s="48"/>
      <c r="L37" s="50"/>
      <c r="M37" s="49"/>
      <c r="N37" s="51"/>
      <c r="O37" s="47"/>
      <c r="P37" s="48"/>
      <c r="Q37" s="114"/>
    </row>
    <row r="38" spans="1:17" ht="157.5">
      <c r="A38" s="43">
        <f>IF(C38=0,"",1+MAX(A$8:A37))</f>
        <v>9</v>
      </c>
      <c r="B38" s="55" t="s">
        <v>121</v>
      </c>
      <c r="C38" s="44">
        <v>32</v>
      </c>
      <c r="D38" s="45">
        <v>0.1</v>
      </c>
      <c r="E38" s="46">
        <f>(1+D38)*C38</f>
        <v>35.200000000000003</v>
      </c>
      <c r="F38" s="44" t="s">
        <v>34</v>
      </c>
      <c r="G38" s="47">
        <v>22.5</v>
      </c>
      <c r="H38" s="48">
        <f t="shared" ref="H38" si="30">G38*E38</f>
        <v>792.00000000000011</v>
      </c>
      <c r="I38" s="49">
        <v>1</v>
      </c>
      <c r="J38" s="48" t="s">
        <v>28</v>
      </c>
      <c r="K38" s="48">
        <v>70</v>
      </c>
      <c r="L38" s="50">
        <v>0.12</v>
      </c>
      <c r="M38" s="49">
        <f t="shared" ref="M38" si="31">L38*E38</f>
        <v>4.2240000000000002</v>
      </c>
      <c r="N38" s="51">
        <f t="shared" ref="N38" si="32">M38*K38</f>
        <v>295.68</v>
      </c>
      <c r="O38" s="47">
        <f t="shared" ref="O38" si="33">(H38+N38)/E38</f>
        <v>30.9</v>
      </c>
      <c r="P38" s="48">
        <f t="shared" ref="P38" si="34">O38*E38</f>
        <v>1087.68</v>
      </c>
      <c r="Q38" s="114"/>
    </row>
    <row r="39" spans="1:17" ht="30.75" customHeight="1">
      <c r="A39" s="43" t="str">
        <f>IF(C39=0,"",1+MAX(A$8:A38))</f>
        <v/>
      </c>
      <c r="B39" s="64" t="s">
        <v>108</v>
      </c>
      <c r="C39" s="44"/>
      <c r="D39" s="45"/>
      <c r="E39" s="46"/>
      <c r="F39" s="44"/>
      <c r="G39" s="47"/>
      <c r="H39" s="48"/>
      <c r="I39" s="49"/>
      <c r="J39" s="48"/>
      <c r="K39" s="48"/>
      <c r="L39" s="50"/>
      <c r="M39" s="49"/>
      <c r="N39" s="51"/>
      <c r="O39" s="47"/>
      <c r="P39" s="48"/>
      <c r="Q39" s="63"/>
    </row>
    <row r="40" spans="1:17" ht="30.75" customHeight="1">
      <c r="A40" s="43">
        <f>IF(C40=0,"",1+MAX(A$8:A39))</f>
        <v>10</v>
      </c>
      <c r="B40" s="55" t="s">
        <v>108</v>
      </c>
      <c r="C40" s="44">
        <v>32</v>
      </c>
      <c r="D40" s="45">
        <v>0.1</v>
      </c>
      <c r="E40" s="46">
        <f t="shared" ref="E40" si="35">(1+D40)*C40</f>
        <v>35.200000000000003</v>
      </c>
      <c r="F40" s="44" t="s">
        <v>34</v>
      </c>
      <c r="G40" s="47">
        <v>10</v>
      </c>
      <c r="H40" s="48">
        <f t="shared" ref="H40" si="36">G40*E40</f>
        <v>352</v>
      </c>
      <c r="I40" s="49">
        <v>1</v>
      </c>
      <c r="J40" s="48" t="s">
        <v>28</v>
      </c>
      <c r="K40" s="48">
        <v>70</v>
      </c>
      <c r="L40" s="50">
        <v>0.12</v>
      </c>
      <c r="M40" s="49">
        <f t="shared" ref="M40" si="37">L40*E40</f>
        <v>4.2240000000000002</v>
      </c>
      <c r="N40" s="51">
        <f t="shared" ref="N40" si="38">M40*K40</f>
        <v>295.68</v>
      </c>
      <c r="O40" s="47">
        <f t="shared" ref="O40" si="39">(H40+N40)/E40</f>
        <v>18.399999999999999</v>
      </c>
      <c r="P40" s="48">
        <f t="shared" ref="P40" si="40">O40*E40</f>
        <v>647.67999999999995</v>
      </c>
      <c r="Q40" s="63"/>
    </row>
    <row r="41" spans="1:17" ht="30.75" customHeight="1">
      <c r="A41" s="43" t="str">
        <f>IF(C41=0,"",1+MAX(A$8:A40))</f>
        <v/>
      </c>
      <c r="B41" s="64" t="s">
        <v>112</v>
      </c>
      <c r="C41" s="44"/>
      <c r="D41" s="45"/>
      <c r="E41" s="46"/>
      <c r="F41" s="44"/>
      <c r="G41" s="47"/>
      <c r="H41" s="48"/>
      <c r="I41" s="49"/>
      <c r="J41" s="48"/>
      <c r="K41" s="48"/>
      <c r="L41" s="50"/>
      <c r="M41" s="49"/>
      <c r="N41" s="51"/>
      <c r="O41" s="47"/>
      <c r="P41" s="48"/>
      <c r="Q41" s="63"/>
    </row>
    <row r="42" spans="1:17" ht="63">
      <c r="A42" s="43">
        <f>IF(C42=0,"",1+MAX(A$8:A41))</f>
        <v>11</v>
      </c>
      <c r="B42" s="55" t="s">
        <v>109</v>
      </c>
      <c r="C42" s="44">
        <v>1</v>
      </c>
      <c r="D42" s="45">
        <v>0.1</v>
      </c>
      <c r="E42" s="46">
        <f t="shared" ref="E42" si="41">(1+D42)*C42</f>
        <v>1.1000000000000001</v>
      </c>
      <c r="F42" s="44" t="s">
        <v>110</v>
      </c>
      <c r="G42" s="47">
        <v>300</v>
      </c>
      <c r="H42" s="48">
        <f t="shared" ref="H42" si="42">G42*E42</f>
        <v>330</v>
      </c>
      <c r="I42" s="49">
        <v>1</v>
      </c>
      <c r="J42" s="48" t="s">
        <v>28</v>
      </c>
      <c r="K42" s="48">
        <v>70</v>
      </c>
      <c r="L42" s="50">
        <v>3</v>
      </c>
      <c r="M42" s="49">
        <f t="shared" ref="M42" si="43">L42*E42</f>
        <v>3.3000000000000003</v>
      </c>
      <c r="N42" s="51">
        <f t="shared" ref="N42" si="44">M42*K42</f>
        <v>231.00000000000003</v>
      </c>
      <c r="O42" s="47">
        <f t="shared" ref="O42" si="45">(H42+N42)/E42</f>
        <v>509.99999999999994</v>
      </c>
      <c r="P42" s="48">
        <f t="shared" ref="P42" si="46">O42*E42</f>
        <v>561</v>
      </c>
      <c r="Q42" s="63"/>
    </row>
    <row r="43" spans="1:17" ht="30.75" customHeight="1">
      <c r="A43" s="43" t="str">
        <f>IF(C43=0,"",1+MAX(A$8:A42))</f>
        <v/>
      </c>
      <c r="B43" s="64" t="s">
        <v>112</v>
      </c>
      <c r="C43" s="44"/>
      <c r="D43" s="45"/>
      <c r="E43" s="46"/>
      <c r="F43" s="44"/>
      <c r="G43" s="47"/>
      <c r="H43" s="48"/>
      <c r="I43" s="49"/>
      <c r="J43" s="48"/>
      <c r="K43" s="48"/>
      <c r="L43" s="50"/>
      <c r="M43" s="49"/>
      <c r="N43" s="51"/>
      <c r="O43" s="47"/>
      <c r="P43" s="48"/>
      <c r="Q43" s="63"/>
    </row>
    <row r="44" spans="1:17" ht="126">
      <c r="A44" s="43">
        <f>IF(C44=0,"",1+MAX(A$8:A43))</f>
        <v>12</v>
      </c>
      <c r="B44" s="55" t="s">
        <v>111</v>
      </c>
      <c r="C44" s="44">
        <v>1</v>
      </c>
      <c r="D44" s="45">
        <v>0.1</v>
      </c>
      <c r="E44" s="46">
        <f t="shared" ref="E44" si="47">(1+D44)*C44</f>
        <v>1.1000000000000001</v>
      </c>
      <c r="F44" s="44" t="s">
        <v>110</v>
      </c>
      <c r="G44" s="47">
        <v>450</v>
      </c>
      <c r="H44" s="48">
        <f t="shared" ref="H44" si="48">G44*E44</f>
        <v>495.00000000000006</v>
      </c>
      <c r="I44" s="49">
        <v>1</v>
      </c>
      <c r="J44" s="48" t="s">
        <v>28</v>
      </c>
      <c r="K44" s="48">
        <v>70</v>
      </c>
      <c r="L44" s="50">
        <v>2</v>
      </c>
      <c r="M44" s="49">
        <f t="shared" ref="M44" si="49">L44*E44</f>
        <v>2.2000000000000002</v>
      </c>
      <c r="N44" s="51">
        <f t="shared" ref="N44" si="50">M44*K44</f>
        <v>154</v>
      </c>
      <c r="O44" s="47">
        <f t="shared" ref="O44" si="51">(H44+N44)/E44</f>
        <v>590</v>
      </c>
      <c r="P44" s="48">
        <f t="shared" ref="P44" si="52">O44*E44</f>
        <v>649</v>
      </c>
      <c r="Q44" s="63"/>
    </row>
    <row r="45" spans="1:17">
      <c r="A45" s="43" t="str">
        <f>IF(C45=0,"",1+MAX(A$8:A38))</f>
        <v/>
      </c>
      <c r="B45" s="57" t="s">
        <v>41</v>
      </c>
      <c r="C45" s="58"/>
      <c r="D45" s="58"/>
      <c r="E45" s="58"/>
      <c r="F45" s="59" t="s">
        <v>20</v>
      </c>
      <c r="G45" s="58"/>
      <c r="H45" s="60">
        <f>SUM(H37:H44)</f>
        <v>1969</v>
      </c>
      <c r="I45" s="60"/>
      <c r="J45" s="60"/>
      <c r="K45" s="60"/>
      <c r="L45" s="61"/>
      <c r="M45" s="59" t="s">
        <v>19</v>
      </c>
      <c r="N45" s="60">
        <f>SUM(N37:N44)</f>
        <v>976.36</v>
      </c>
      <c r="O45" s="48"/>
      <c r="P45" s="48"/>
      <c r="Q45" s="62">
        <f>(SUM(P37:P45))</f>
        <v>2945.36</v>
      </c>
    </row>
    <row r="46" spans="1:17">
      <c r="A46" s="39"/>
      <c r="B46" s="38"/>
      <c r="C46" s="38"/>
      <c r="D46" s="38"/>
      <c r="E46" s="38"/>
      <c r="F46" s="38"/>
      <c r="G46" s="38"/>
      <c r="H46" s="38"/>
      <c r="I46" s="38"/>
      <c r="J46" s="38"/>
      <c r="K46" s="38"/>
      <c r="L46" s="38"/>
      <c r="M46" s="38"/>
      <c r="N46" s="38"/>
      <c r="O46" s="38"/>
      <c r="P46" s="38"/>
      <c r="Q46" s="40"/>
    </row>
    <row r="47" spans="1:17">
      <c r="A47" s="43" t="str">
        <f>IF(C47=0,"",1+MAX(A$8:A46))</f>
        <v/>
      </c>
      <c r="B47" s="123" t="s">
        <v>44</v>
      </c>
      <c r="C47" s="44"/>
      <c r="D47" s="45"/>
      <c r="E47" s="46"/>
      <c r="F47" s="44"/>
      <c r="G47" s="47"/>
      <c r="H47" s="48"/>
      <c r="I47" s="49"/>
      <c r="J47" s="48"/>
      <c r="K47" s="48"/>
      <c r="L47" s="50"/>
      <c r="M47" s="49"/>
      <c r="N47" s="51"/>
      <c r="O47" s="47"/>
      <c r="P47" s="48"/>
      <c r="Q47" s="114"/>
    </row>
    <row r="48" spans="1:17">
      <c r="A48" s="43" t="str">
        <f>IF(C48=0,"",1+MAX(A$8:A47))</f>
        <v/>
      </c>
      <c r="B48" s="53" t="s">
        <v>43</v>
      </c>
      <c r="C48" s="44"/>
      <c r="D48" s="45"/>
      <c r="E48" s="46"/>
      <c r="F48" s="44"/>
      <c r="G48" s="47"/>
      <c r="H48" s="48"/>
      <c r="I48" s="49"/>
      <c r="J48" s="48"/>
      <c r="K48" s="48"/>
      <c r="L48" s="50"/>
      <c r="M48" s="49"/>
      <c r="N48" s="51"/>
      <c r="O48" s="47"/>
      <c r="P48" s="48"/>
      <c r="Q48" s="114"/>
    </row>
    <row r="49" spans="1:17" ht="31.5">
      <c r="A49" s="43">
        <f>IF(C49=0,"",1+MAX(A$8:A48))</f>
        <v>13</v>
      </c>
      <c r="B49" s="55" t="s">
        <v>72</v>
      </c>
      <c r="C49" s="44">
        <v>1</v>
      </c>
      <c r="D49" s="45">
        <v>0</v>
      </c>
      <c r="E49" s="46">
        <f t="shared" ref="E49:E55" si="53">(1+D49)*C49</f>
        <v>1</v>
      </c>
      <c r="F49" s="44" t="s">
        <v>33</v>
      </c>
      <c r="G49" s="47">
        <v>923</v>
      </c>
      <c r="H49" s="48">
        <f t="shared" ref="H49:H51" si="54">G49*E49</f>
        <v>923</v>
      </c>
      <c r="I49" s="49">
        <v>1</v>
      </c>
      <c r="J49" s="48" t="s">
        <v>28</v>
      </c>
      <c r="K49" s="48">
        <v>50</v>
      </c>
      <c r="L49" s="50">
        <v>8</v>
      </c>
      <c r="M49" s="49">
        <f t="shared" ref="M49:M51" si="55">L49*E49</f>
        <v>8</v>
      </c>
      <c r="N49" s="51">
        <f t="shared" ref="N49:N51" si="56">M49*K49</f>
        <v>400</v>
      </c>
      <c r="O49" s="47">
        <f t="shared" ref="O49:O51" si="57">(H49+N49)/E49</f>
        <v>1323</v>
      </c>
      <c r="P49" s="48">
        <f t="shared" ref="P49:P51" si="58">O49*E49</f>
        <v>1323</v>
      </c>
      <c r="Q49" s="114"/>
    </row>
    <row r="50" spans="1:17" ht="31.5">
      <c r="A50" s="43">
        <f>IF(C50=0,"",1+MAX(A$8:A49))</f>
        <v>14</v>
      </c>
      <c r="B50" s="55" t="s">
        <v>73</v>
      </c>
      <c r="C50" s="44">
        <v>1</v>
      </c>
      <c r="D50" s="45">
        <v>0</v>
      </c>
      <c r="E50" s="46">
        <f t="shared" si="53"/>
        <v>1</v>
      </c>
      <c r="F50" s="44" t="s">
        <v>33</v>
      </c>
      <c r="G50" s="47">
        <v>1125</v>
      </c>
      <c r="H50" s="48">
        <f t="shared" si="54"/>
        <v>1125</v>
      </c>
      <c r="I50" s="49">
        <v>1</v>
      </c>
      <c r="J50" s="48" t="s">
        <v>28</v>
      </c>
      <c r="K50" s="48">
        <v>50</v>
      </c>
      <c r="L50" s="50">
        <v>10</v>
      </c>
      <c r="M50" s="49">
        <f t="shared" si="55"/>
        <v>10</v>
      </c>
      <c r="N50" s="51">
        <f t="shared" si="56"/>
        <v>500</v>
      </c>
      <c r="O50" s="47">
        <f t="shared" si="57"/>
        <v>1625</v>
      </c>
      <c r="P50" s="48">
        <f t="shared" si="58"/>
        <v>1625</v>
      </c>
      <c r="Q50" s="114"/>
    </row>
    <row r="51" spans="1:17" ht="31.5">
      <c r="A51" s="43">
        <f>IF(C51=0,"",1+MAX(A$8:A50))</f>
        <v>15</v>
      </c>
      <c r="B51" s="55" t="s">
        <v>74</v>
      </c>
      <c r="C51" s="44">
        <v>9</v>
      </c>
      <c r="D51" s="45">
        <v>0</v>
      </c>
      <c r="E51" s="46">
        <f t="shared" si="53"/>
        <v>9</v>
      </c>
      <c r="F51" s="44" t="s">
        <v>33</v>
      </c>
      <c r="G51" s="47">
        <v>1198</v>
      </c>
      <c r="H51" s="48">
        <f t="shared" si="54"/>
        <v>10782</v>
      </c>
      <c r="I51" s="49">
        <v>1</v>
      </c>
      <c r="J51" s="48" t="s">
        <v>28</v>
      </c>
      <c r="K51" s="48">
        <v>50</v>
      </c>
      <c r="L51" s="50">
        <v>15</v>
      </c>
      <c r="M51" s="49">
        <f t="shared" si="55"/>
        <v>135</v>
      </c>
      <c r="N51" s="51">
        <f t="shared" si="56"/>
        <v>6750</v>
      </c>
      <c r="O51" s="47">
        <f t="shared" si="57"/>
        <v>1948</v>
      </c>
      <c r="P51" s="48">
        <f t="shared" si="58"/>
        <v>17532</v>
      </c>
      <c r="Q51" s="114"/>
    </row>
    <row r="52" spans="1:17">
      <c r="A52" s="43" t="str">
        <f>IF(C52=0,"",1+MAX(A$8:A51))</f>
        <v/>
      </c>
      <c r="B52" s="53" t="s">
        <v>42</v>
      </c>
      <c r="C52" s="44"/>
      <c r="D52" s="45"/>
      <c r="E52" s="46"/>
      <c r="F52" s="44"/>
      <c r="G52" s="47"/>
      <c r="H52" s="48"/>
      <c r="I52" s="49"/>
      <c r="J52" s="48"/>
      <c r="K52" s="48"/>
      <c r="L52" s="50"/>
      <c r="M52" s="49"/>
      <c r="N52" s="51"/>
      <c r="O52" s="47"/>
      <c r="P52" s="48"/>
      <c r="Q52" s="114"/>
    </row>
    <row r="53" spans="1:17" ht="31.5">
      <c r="A53" s="43">
        <f>IF(C53=0,"",1+MAX(A$8:A52))</f>
        <v>16</v>
      </c>
      <c r="B53" s="55" t="s">
        <v>75</v>
      </c>
      <c r="C53" s="44">
        <v>1</v>
      </c>
      <c r="D53" s="45">
        <v>0</v>
      </c>
      <c r="E53" s="46">
        <f t="shared" si="53"/>
        <v>1</v>
      </c>
      <c r="F53" s="44" t="s">
        <v>33</v>
      </c>
      <c r="G53" s="47">
        <v>850</v>
      </c>
      <c r="H53" s="48">
        <f t="shared" ref="H53:H55" si="59">G53*E53</f>
        <v>850</v>
      </c>
      <c r="I53" s="49">
        <v>1</v>
      </c>
      <c r="J53" s="48" t="s">
        <v>28</v>
      </c>
      <c r="K53" s="48">
        <v>50</v>
      </c>
      <c r="L53" s="50">
        <v>5</v>
      </c>
      <c r="M53" s="49">
        <f t="shared" ref="M53:M55" si="60">L53*E53</f>
        <v>5</v>
      </c>
      <c r="N53" s="51">
        <f t="shared" ref="N53:N55" si="61">M53*K53</f>
        <v>250</v>
      </c>
      <c r="O53" s="47">
        <f t="shared" ref="O53:O55" si="62">(H53+N53)/E53</f>
        <v>1100</v>
      </c>
      <c r="P53" s="48">
        <f t="shared" ref="P53:P55" si="63">O53*E53</f>
        <v>1100</v>
      </c>
      <c r="Q53" s="114"/>
    </row>
    <row r="54" spans="1:17" ht="31.5">
      <c r="A54" s="43">
        <f>IF(C54=0,"",1+MAX(A$8:A53))</f>
        <v>17</v>
      </c>
      <c r="B54" s="55" t="s">
        <v>76</v>
      </c>
      <c r="C54" s="44">
        <v>10</v>
      </c>
      <c r="D54" s="45">
        <v>0</v>
      </c>
      <c r="E54" s="46">
        <f t="shared" si="53"/>
        <v>10</v>
      </c>
      <c r="F54" s="44" t="s">
        <v>33</v>
      </c>
      <c r="G54" s="47">
        <v>945</v>
      </c>
      <c r="H54" s="48">
        <f t="shared" si="59"/>
        <v>9450</v>
      </c>
      <c r="I54" s="49">
        <v>1</v>
      </c>
      <c r="J54" s="48" t="s">
        <v>28</v>
      </c>
      <c r="K54" s="48">
        <v>50</v>
      </c>
      <c r="L54" s="50">
        <v>6</v>
      </c>
      <c r="M54" s="49">
        <f t="shared" si="60"/>
        <v>60</v>
      </c>
      <c r="N54" s="51">
        <f t="shared" si="61"/>
        <v>3000</v>
      </c>
      <c r="O54" s="47">
        <f t="shared" si="62"/>
        <v>1245</v>
      </c>
      <c r="P54" s="48">
        <f t="shared" si="63"/>
        <v>12450</v>
      </c>
      <c r="Q54" s="114"/>
    </row>
    <row r="55" spans="1:17" ht="31.5">
      <c r="A55" s="43">
        <f>IF(C55=0,"",1+MAX(A$8:A54))</f>
        <v>18</v>
      </c>
      <c r="B55" s="55" t="s">
        <v>77</v>
      </c>
      <c r="C55" s="44">
        <v>4</v>
      </c>
      <c r="D55" s="45">
        <v>0</v>
      </c>
      <c r="E55" s="46">
        <f t="shared" si="53"/>
        <v>4</v>
      </c>
      <c r="F55" s="44" t="s">
        <v>33</v>
      </c>
      <c r="G55" s="47">
        <v>965</v>
      </c>
      <c r="H55" s="48">
        <f t="shared" si="59"/>
        <v>3860</v>
      </c>
      <c r="I55" s="49">
        <v>1</v>
      </c>
      <c r="J55" s="48" t="s">
        <v>28</v>
      </c>
      <c r="K55" s="48">
        <v>50</v>
      </c>
      <c r="L55" s="50">
        <v>6</v>
      </c>
      <c r="M55" s="49">
        <f t="shared" si="60"/>
        <v>24</v>
      </c>
      <c r="N55" s="51">
        <f t="shared" si="61"/>
        <v>1200</v>
      </c>
      <c r="O55" s="47">
        <f t="shared" si="62"/>
        <v>1265</v>
      </c>
      <c r="P55" s="48">
        <f t="shared" si="63"/>
        <v>5060</v>
      </c>
      <c r="Q55" s="114"/>
    </row>
    <row r="56" spans="1:17">
      <c r="A56" s="43" t="str">
        <f>IF(C56=0,"",1+MAX(A$8:A55))</f>
        <v/>
      </c>
      <c r="B56" s="65"/>
      <c r="C56" s="44"/>
      <c r="D56" s="45"/>
      <c r="E56" s="46"/>
      <c r="F56" s="44"/>
      <c r="G56" s="47"/>
      <c r="H56" s="48"/>
      <c r="I56" s="49"/>
      <c r="J56" s="48"/>
      <c r="K56" s="48"/>
      <c r="L56" s="50"/>
      <c r="M56" s="49"/>
      <c r="N56" s="51"/>
      <c r="O56" s="47"/>
      <c r="P56" s="48"/>
      <c r="Q56" s="114"/>
    </row>
    <row r="57" spans="1:17">
      <c r="A57" s="43" t="str">
        <f>IF(C57=0,"",1+MAX(A$8:A56))</f>
        <v/>
      </c>
      <c r="B57" s="123" t="s">
        <v>115</v>
      </c>
      <c r="C57" s="44"/>
      <c r="D57" s="45"/>
      <c r="E57" s="46"/>
      <c r="F57" s="44"/>
      <c r="G57" s="47"/>
      <c r="H57" s="48"/>
      <c r="I57" s="49"/>
      <c r="J57" s="48"/>
      <c r="K57" s="48"/>
      <c r="L57" s="50"/>
      <c r="M57" s="49"/>
      <c r="N57" s="51"/>
      <c r="O57" s="47"/>
      <c r="P57" s="48"/>
      <c r="Q57" s="114"/>
    </row>
    <row r="58" spans="1:17" ht="30.75" customHeight="1">
      <c r="A58" s="43">
        <f>IF(C58=0,"",1+MAX(A$8:A57))</f>
        <v>19</v>
      </c>
      <c r="B58" s="65" t="s">
        <v>116</v>
      </c>
      <c r="C58" s="44">
        <v>17</v>
      </c>
      <c r="D58" s="45">
        <v>0</v>
      </c>
      <c r="E58" s="46">
        <f t="shared" ref="E58" si="64">(1+D58)*C58</f>
        <v>17</v>
      </c>
      <c r="F58" s="44" t="s">
        <v>33</v>
      </c>
      <c r="G58" s="47">
        <v>650</v>
      </c>
      <c r="H58" s="48">
        <f t="shared" ref="H58" si="65">G58*E58</f>
        <v>11050</v>
      </c>
      <c r="I58" s="49">
        <v>1</v>
      </c>
      <c r="J58" s="48" t="s">
        <v>28</v>
      </c>
      <c r="K58" s="48">
        <v>50</v>
      </c>
      <c r="L58" s="50">
        <v>5.65</v>
      </c>
      <c r="M58" s="49">
        <f t="shared" ref="M58" si="66">L58*E58</f>
        <v>96.050000000000011</v>
      </c>
      <c r="N58" s="51">
        <f t="shared" ref="N58" si="67">M58*K58</f>
        <v>4802.5000000000009</v>
      </c>
      <c r="O58" s="47">
        <f t="shared" ref="O58" si="68">(H58+N58)/E58</f>
        <v>932.5</v>
      </c>
      <c r="P58" s="48">
        <f t="shared" ref="P58" si="69">O58*E58</f>
        <v>15852.5</v>
      </c>
      <c r="Q58" s="114"/>
    </row>
    <row r="59" spans="1:17">
      <c r="A59" s="43" t="str">
        <f>IF(C59=0,"",1+MAX(A$8:A55))</f>
        <v/>
      </c>
      <c r="B59" s="57" t="s">
        <v>47</v>
      </c>
      <c r="C59" s="58"/>
      <c r="D59" s="58"/>
      <c r="E59" s="58"/>
      <c r="F59" s="59" t="s">
        <v>20</v>
      </c>
      <c r="G59" s="58"/>
      <c r="H59" s="60">
        <f>SUM(H47:H58)</f>
        <v>38040</v>
      </c>
      <c r="I59" s="60"/>
      <c r="J59" s="60"/>
      <c r="K59" s="60"/>
      <c r="L59" s="61"/>
      <c r="M59" s="59" t="s">
        <v>19</v>
      </c>
      <c r="N59" s="60">
        <f>SUM(N47:N58)</f>
        <v>16902.5</v>
      </c>
      <c r="O59" s="48"/>
      <c r="P59" s="48"/>
      <c r="Q59" s="62">
        <f>(SUM(P47:P59))</f>
        <v>54942.5</v>
      </c>
    </row>
    <row r="60" spans="1:17">
      <c r="A60" s="41"/>
      <c r="B60" s="42" t="s">
        <v>71</v>
      </c>
      <c r="C60" s="115"/>
      <c r="D60" s="115"/>
      <c r="E60" s="115"/>
      <c r="F60" s="115"/>
      <c r="G60" s="115"/>
      <c r="H60" s="115"/>
      <c r="I60" s="115"/>
      <c r="J60" s="115"/>
      <c r="K60" s="115"/>
      <c r="L60" s="115"/>
      <c r="M60" s="115"/>
      <c r="N60" s="115"/>
      <c r="O60" s="115"/>
      <c r="P60" s="115"/>
      <c r="Q60" s="116"/>
    </row>
    <row r="61" spans="1:17">
      <c r="A61" s="43" t="str">
        <f>IF(C61=0,"",1+MAX(A$8:A60))</f>
        <v/>
      </c>
      <c r="B61" s="123" t="s">
        <v>71</v>
      </c>
      <c r="C61" s="44"/>
      <c r="D61" s="45"/>
      <c r="E61" s="46"/>
      <c r="F61" s="44"/>
      <c r="G61" s="47"/>
      <c r="H61" s="48"/>
      <c r="I61" s="49"/>
      <c r="J61" s="48"/>
      <c r="K61" s="48"/>
      <c r="L61" s="50"/>
      <c r="M61" s="49"/>
      <c r="N61" s="51"/>
      <c r="O61" s="47"/>
      <c r="P61" s="48"/>
      <c r="Q61" s="114"/>
    </row>
    <row r="62" spans="1:17" ht="30.75" customHeight="1">
      <c r="A62" s="43" t="str">
        <f>IF(C62=0,"",1+MAX(A$8:A61))</f>
        <v/>
      </c>
      <c r="B62" s="53" t="s">
        <v>78</v>
      </c>
      <c r="C62" s="44"/>
      <c r="D62" s="45"/>
      <c r="E62" s="46"/>
      <c r="F62" s="44"/>
      <c r="G62" s="47"/>
      <c r="H62" s="48"/>
      <c r="I62" s="49"/>
      <c r="J62" s="48"/>
      <c r="K62" s="48"/>
      <c r="L62" s="50"/>
      <c r="M62" s="49"/>
      <c r="N62" s="51"/>
      <c r="O62" s="47"/>
      <c r="P62" s="48"/>
      <c r="Q62" s="114"/>
    </row>
    <row r="63" spans="1:17" ht="30.75" customHeight="1">
      <c r="A63" s="43">
        <f>IF(C63=0,"",1+MAX(A$8:A62))</f>
        <v>20</v>
      </c>
      <c r="B63" s="65" t="s">
        <v>79</v>
      </c>
      <c r="C63" s="44">
        <v>95.35</v>
      </c>
      <c r="D63" s="45">
        <v>0.1</v>
      </c>
      <c r="E63" s="46">
        <f t="shared" ref="E63:E68" si="70">(1+D63)*C63</f>
        <v>104.88500000000001</v>
      </c>
      <c r="F63" s="44" t="s">
        <v>34</v>
      </c>
      <c r="G63" s="47">
        <v>3.3</v>
      </c>
      <c r="H63" s="48">
        <f t="shared" ref="H63:H68" si="71">G63*E63</f>
        <v>346.12049999999999</v>
      </c>
      <c r="I63" s="49">
        <v>1</v>
      </c>
      <c r="J63" s="48" t="s">
        <v>28</v>
      </c>
      <c r="K63" s="48">
        <v>70</v>
      </c>
      <c r="L63" s="50">
        <v>2.5000000000000001E-2</v>
      </c>
      <c r="M63" s="49">
        <f t="shared" ref="M63:M68" si="72">L63*E63</f>
        <v>2.6221250000000005</v>
      </c>
      <c r="N63" s="51">
        <f t="shared" ref="N63:N68" si="73">M63*K63</f>
        <v>183.54875000000004</v>
      </c>
      <c r="O63" s="47">
        <f t="shared" ref="O63:O68" si="74">(H63+N63)/E63</f>
        <v>5.05</v>
      </c>
      <c r="P63" s="48">
        <f t="shared" ref="P63:P68" si="75">O63*E63</f>
        <v>529.66925000000003</v>
      </c>
      <c r="Q63" s="114"/>
    </row>
    <row r="64" spans="1:17" ht="30.75" customHeight="1">
      <c r="A64" s="43">
        <f>IF(C64=0,"",1+MAX(A$8:A63))</f>
        <v>21</v>
      </c>
      <c r="B64" s="65" t="s">
        <v>80</v>
      </c>
      <c r="C64" s="44">
        <v>10.220000000000001</v>
      </c>
      <c r="D64" s="45">
        <v>0.1</v>
      </c>
      <c r="E64" s="46">
        <f t="shared" si="70"/>
        <v>11.242000000000001</v>
      </c>
      <c r="F64" s="44" t="s">
        <v>34</v>
      </c>
      <c r="G64" s="47">
        <v>3.3</v>
      </c>
      <c r="H64" s="48">
        <f t="shared" si="71"/>
        <v>37.098599999999998</v>
      </c>
      <c r="I64" s="49">
        <v>1</v>
      </c>
      <c r="J64" s="48" t="s">
        <v>28</v>
      </c>
      <c r="K64" s="48">
        <v>70</v>
      </c>
      <c r="L64" s="50">
        <v>2.5000000000000001E-2</v>
      </c>
      <c r="M64" s="49">
        <f t="shared" si="72"/>
        <v>0.28105000000000002</v>
      </c>
      <c r="N64" s="51">
        <f t="shared" si="73"/>
        <v>19.673500000000001</v>
      </c>
      <c r="O64" s="47">
        <f t="shared" si="74"/>
        <v>5.0499999999999989</v>
      </c>
      <c r="P64" s="48">
        <f t="shared" si="75"/>
        <v>56.772099999999995</v>
      </c>
      <c r="Q64" s="114"/>
    </row>
    <row r="65" spans="1:17">
      <c r="A65" s="43" t="str">
        <f>IF(C65=0,"",1+MAX(A$8:A64))</f>
        <v/>
      </c>
      <c r="B65" s="53" t="s">
        <v>81</v>
      </c>
      <c r="C65" s="44"/>
      <c r="D65" s="45"/>
      <c r="E65" s="46"/>
      <c r="F65" s="44"/>
      <c r="G65" s="47"/>
      <c r="H65" s="48"/>
      <c r="I65" s="49"/>
      <c r="J65" s="48"/>
      <c r="K65" s="48"/>
      <c r="L65" s="50"/>
      <c r="M65" s="49"/>
      <c r="N65" s="51"/>
      <c r="O65" s="47"/>
      <c r="P65" s="48"/>
      <c r="Q65" s="114"/>
    </row>
    <row r="66" spans="1:17" ht="30.75" customHeight="1">
      <c r="A66" s="43">
        <f>IF(C66=0,"",1+MAX(A$8:A65))</f>
        <v>22</v>
      </c>
      <c r="B66" s="65" t="s">
        <v>82</v>
      </c>
      <c r="C66" s="44">
        <v>161.1</v>
      </c>
      <c r="D66" s="45">
        <v>0.1</v>
      </c>
      <c r="E66" s="46">
        <f t="shared" si="70"/>
        <v>177.21</v>
      </c>
      <c r="F66" s="44" t="s">
        <v>34</v>
      </c>
      <c r="G66" s="47">
        <v>3.3</v>
      </c>
      <c r="H66" s="48">
        <f t="shared" si="71"/>
        <v>584.79300000000001</v>
      </c>
      <c r="I66" s="49">
        <v>1</v>
      </c>
      <c r="J66" s="48" t="s">
        <v>28</v>
      </c>
      <c r="K66" s="48">
        <v>70</v>
      </c>
      <c r="L66" s="50">
        <v>2.5000000000000001E-2</v>
      </c>
      <c r="M66" s="49">
        <f t="shared" si="72"/>
        <v>4.43025</v>
      </c>
      <c r="N66" s="51">
        <f t="shared" si="73"/>
        <v>310.11750000000001</v>
      </c>
      <c r="O66" s="47">
        <f t="shared" si="74"/>
        <v>5.05</v>
      </c>
      <c r="P66" s="48">
        <f t="shared" si="75"/>
        <v>894.91049999999996</v>
      </c>
      <c r="Q66" s="114"/>
    </row>
    <row r="67" spans="1:17">
      <c r="A67" s="43" t="str">
        <f>IF(C67=0,"",1+MAX(A$8:A66))</f>
        <v/>
      </c>
      <c r="B67" s="53" t="s">
        <v>83</v>
      </c>
      <c r="C67" s="44"/>
      <c r="D67" s="45"/>
      <c r="E67" s="46"/>
      <c r="F67" s="44"/>
      <c r="G67" s="47"/>
      <c r="H67" s="48"/>
      <c r="I67" s="49"/>
      <c r="J67" s="48"/>
      <c r="K67" s="48"/>
      <c r="L67" s="50"/>
      <c r="M67" s="49"/>
      <c r="N67" s="51"/>
      <c r="O67" s="47"/>
      <c r="P67" s="48"/>
      <c r="Q67" s="114"/>
    </row>
    <row r="68" spans="1:17" ht="30.75" customHeight="1">
      <c r="A68" s="43">
        <f>IF(C68=0,"",1+MAX(A$8:A67))</f>
        <v>23</v>
      </c>
      <c r="B68" s="65" t="s">
        <v>84</v>
      </c>
      <c r="C68" s="44">
        <v>3199.7</v>
      </c>
      <c r="D68" s="45">
        <v>0.1</v>
      </c>
      <c r="E68" s="46">
        <f t="shared" si="70"/>
        <v>3519.67</v>
      </c>
      <c r="F68" s="44" t="s">
        <v>34</v>
      </c>
      <c r="G68" s="47">
        <v>3.3</v>
      </c>
      <c r="H68" s="48">
        <f t="shared" si="71"/>
        <v>11614.911</v>
      </c>
      <c r="I68" s="49">
        <v>1</v>
      </c>
      <c r="J68" s="48" t="s">
        <v>28</v>
      </c>
      <c r="K68" s="48">
        <v>70</v>
      </c>
      <c r="L68" s="50">
        <v>2.5000000000000001E-2</v>
      </c>
      <c r="M68" s="49">
        <f t="shared" si="72"/>
        <v>87.99175000000001</v>
      </c>
      <c r="N68" s="51">
        <f t="shared" si="73"/>
        <v>6159.4225000000006</v>
      </c>
      <c r="O68" s="47">
        <f t="shared" si="74"/>
        <v>5.05</v>
      </c>
      <c r="P68" s="48">
        <f t="shared" si="75"/>
        <v>17774.333500000001</v>
      </c>
      <c r="Q68" s="114"/>
    </row>
    <row r="69" spans="1:17" ht="30.75" customHeight="1">
      <c r="A69" s="43" t="str">
        <f>IF(C69=0,"",1+MAX(A$8:A68))</f>
        <v/>
      </c>
      <c r="B69" s="57" t="s">
        <v>41</v>
      </c>
      <c r="C69" s="58"/>
      <c r="D69" s="58"/>
      <c r="E69" s="58"/>
      <c r="F69" s="59" t="s">
        <v>20</v>
      </c>
      <c r="G69" s="58"/>
      <c r="H69" s="60">
        <f>SUM(H61:H68)</f>
        <v>12582.9231</v>
      </c>
      <c r="I69" s="60"/>
      <c r="J69" s="60"/>
      <c r="K69" s="60"/>
      <c r="L69" s="61"/>
      <c r="M69" s="59" t="s">
        <v>19</v>
      </c>
      <c r="N69" s="60">
        <f>SUM(N61:N68)</f>
        <v>6672.7622500000007</v>
      </c>
      <c r="O69" s="48"/>
      <c r="P69" s="48"/>
      <c r="Q69" s="62">
        <f>(SUM(P61:P69))</f>
        <v>19255.68535</v>
      </c>
    </row>
    <row r="70" spans="1:17">
      <c r="A70" s="41"/>
      <c r="B70" s="42" t="s">
        <v>86</v>
      </c>
      <c r="C70" s="115"/>
      <c r="D70" s="115"/>
      <c r="E70" s="115"/>
      <c r="F70" s="115"/>
      <c r="G70" s="115"/>
      <c r="H70" s="115"/>
      <c r="I70" s="115"/>
      <c r="J70" s="115"/>
      <c r="K70" s="115"/>
      <c r="L70" s="115"/>
      <c r="M70" s="115"/>
      <c r="N70" s="115"/>
      <c r="O70" s="115"/>
      <c r="P70" s="115"/>
      <c r="Q70" s="116"/>
    </row>
    <row r="71" spans="1:17">
      <c r="A71" s="43" t="str">
        <f>IF(C71=0,"",1+MAX(A$8:A70))</f>
        <v/>
      </c>
      <c r="B71" s="123" t="s">
        <v>86</v>
      </c>
      <c r="C71" s="44"/>
      <c r="D71" s="45"/>
      <c r="E71" s="46"/>
      <c r="F71" s="44"/>
      <c r="G71" s="47"/>
      <c r="H71" s="48"/>
      <c r="I71" s="49"/>
      <c r="J71" s="48"/>
      <c r="K71" s="48"/>
      <c r="L71" s="50"/>
      <c r="M71" s="49"/>
      <c r="N71" s="51"/>
      <c r="O71" s="47"/>
      <c r="P71" s="48"/>
      <c r="Q71" s="114"/>
    </row>
    <row r="72" spans="1:17" ht="31.5">
      <c r="A72" s="43">
        <f>IF(C72=0,"",1+MAX(A$8:A71))</f>
        <v>24</v>
      </c>
      <c r="B72" s="55" t="s">
        <v>87</v>
      </c>
      <c r="C72" s="44">
        <v>1</v>
      </c>
      <c r="D72" s="45">
        <v>0</v>
      </c>
      <c r="E72" s="46">
        <f t="shared" ref="E72" si="76">(1+D72)*C72</f>
        <v>1</v>
      </c>
      <c r="F72" s="44" t="s">
        <v>14</v>
      </c>
      <c r="G72" s="47">
        <v>0</v>
      </c>
      <c r="H72" s="48">
        <f t="shared" ref="H72" si="77">G72*E72</f>
        <v>0</v>
      </c>
      <c r="I72" s="49">
        <v>1</v>
      </c>
      <c r="J72" s="48" t="s">
        <v>28</v>
      </c>
      <c r="K72" s="48">
        <v>70</v>
      </c>
      <c r="L72" s="50">
        <v>0</v>
      </c>
      <c r="M72" s="49">
        <f t="shared" ref="M72" si="78">L72*E72</f>
        <v>0</v>
      </c>
      <c r="N72" s="51">
        <f t="shared" ref="N72" si="79">M72*K72</f>
        <v>0</v>
      </c>
      <c r="O72" s="47">
        <f t="shared" ref="O72" si="80">(H72+N72)/E72</f>
        <v>0</v>
      </c>
      <c r="P72" s="48">
        <v>6598</v>
      </c>
      <c r="Q72" s="114"/>
    </row>
    <row r="73" spans="1:17">
      <c r="A73" s="43" t="str">
        <f>IF(C73=0,"",1+MAX(A$8:A72))</f>
        <v/>
      </c>
      <c r="B73" s="57" t="s">
        <v>41</v>
      </c>
      <c r="C73" s="58"/>
      <c r="D73" s="58"/>
      <c r="E73" s="58"/>
      <c r="F73" s="59" t="s">
        <v>20</v>
      </c>
      <c r="G73" s="58"/>
      <c r="H73" s="60">
        <f>SUM(H71:H72)</f>
        <v>0</v>
      </c>
      <c r="I73" s="60"/>
      <c r="J73" s="60"/>
      <c r="K73" s="60"/>
      <c r="L73" s="61"/>
      <c r="M73" s="59" t="s">
        <v>19</v>
      </c>
      <c r="N73" s="60">
        <f>SUM(N71:N72)</f>
        <v>0</v>
      </c>
      <c r="O73" s="48"/>
      <c r="P73" s="48"/>
      <c r="Q73" s="62">
        <f>(SUM(P71:P73))</f>
        <v>6598</v>
      </c>
    </row>
    <row r="74" spans="1:17">
      <c r="A74" s="41"/>
      <c r="B74" s="42" t="s">
        <v>85</v>
      </c>
      <c r="C74" s="115"/>
      <c r="D74" s="115"/>
      <c r="E74" s="115"/>
      <c r="F74" s="115"/>
      <c r="G74" s="115"/>
      <c r="H74" s="115"/>
      <c r="I74" s="115"/>
      <c r="J74" s="115"/>
      <c r="K74" s="115"/>
      <c r="L74" s="115"/>
      <c r="M74" s="115"/>
      <c r="N74" s="115"/>
      <c r="O74" s="115"/>
      <c r="P74" s="115"/>
      <c r="Q74" s="116"/>
    </row>
    <row r="75" spans="1:17">
      <c r="A75" s="43" t="str">
        <f>IF(C75=0,"",1+MAX(A$8:A74))</f>
        <v/>
      </c>
      <c r="B75" s="123" t="s">
        <v>85</v>
      </c>
      <c r="C75" s="44"/>
      <c r="D75" s="45"/>
      <c r="E75" s="46"/>
      <c r="F75" s="44"/>
      <c r="G75" s="47"/>
      <c r="H75" s="48"/>
      <c r="I75" s="49"/>
      <c r="J75" s="48"/>
      <c r="K75" s="48"/>
      <c r="L75" s="50"/>
      <c r="M75" s="49"/>
      <c r="N75" s="51"/>
      <c r="O75" s="47"/>
      <c r="P75" s="48"/>
      <c r="Q75" s="114"/>
    </row>
    <row r="76" spans="1:17" ht="31.5">
      <c r="A76" s="43">
        <f>IF(C76=0,"",1+MAX(A$8:A75))</f>
        <v>25</v>
      </c>
      <c r="B76" s="55" t="s">
        <v>88</v>
      </c>
      <c r="C76" s="44">
        <v>1</v>
      </c>
      <c r="D76" s="45">
        <v>0</v>
      </c>
      <c r="E76" s="46">
        <f t="shared" ref="E76" si="81">(1+D76)*C76</f>
        <v>1</v>
      </c>
      <c r="F76" s="44" t="s">
        <v>14</v>
      </c>
      <c r="G76" s="47">
        <v>0</v>
      </c>
      <c r="H76" s="48">
        <f t="shared" ref="H76" si="82">G76*E76</f>
        <v>0</v>
      </c>
      <c r="I76" s="49">
        <v>1</v>
      </c>
      <c r="J76" s="48" t="s">
        <v>28</v>
      </c>
      <c r="K76" s="48">
        <v>70</v>
      </c>
      <c r="L76" s="50">
        <v>0</v>
      </c>
      <c r="M76" s="49">
        <f t="shared" ref="M76" si="83">L76*E76</f>
        <v>0</v>
      </c>
      <c r="N76" s="51">
        <f t="shared" ref="N76" si="84">M76*K76</f>
        <v>0</v>
      </c>
      <c r="O76" s="47">
        <f t="shared" ref="O76" si="85">(H76+N76)/E76</f>
        <v>0</v>
      </c>
      <c r="P76" s="48">
        <v>8500</v>
      </c>
      <c r="Q76" s="114"/>
    </row>
    <row r="77" spans="1:17">
      <c r="A77" s="43" t="str">
        <f>IF(C77=0,"",1+MAX(A$8:A76))</f>
        <v/>
      </c>
      <c r="B77" s="57" t="s">
        <v>41</v>
      </c>
      <c r="C77" s="58"/>
      <c r="D77" s="58"/>
      <c r="E77" s="58"/>
      <c r="F77" s="59" t="s">
        <v>20</v>
      </c>
      <c r="G77" s="58"/>
      <c r="H77" s="60">
        <f>SUM(H75:H76)</f>
        <v>0</v>
      </c>
      <c r="I77" s="60"/>
      <c r="J77" s="60"/>
      <c r="K77" s="60"/>
      <c r="L77" s="61"/>
      <c r="M77" s="59" t="s">
        <v>19</v>
      </c>
      <c r="N77" s="60">
        <f>SUM(N75:N76)</f>
        <v>0</v>
      </c>
      <c r="O77" s="48"/>
      <c r="P77" s="48"/>
      <c r="Q77" s="62">
        <f>(SUM(P75:P77))</f>
        <v>8500</v>
      </c>
    </row>
    <row r="78" spans="1:17">
      <c r="A78" s="43" t="str">
        <f>IF(C78=0,"",1+MAX(A$8:A77))</f>
        <v/>
      </c>
      <c r="B78" s="123" t="s">
        <v>89</v>
      </c>
      <c r="C78" s="44"/>
      <c r="D78" s="45"/>
      <c r="E78" s="46"/>
      <c r="F78" s="44"/>
      <c r="G78" s="47"/>
      <c r="H78" s="48"/>
      <c r="I78" s="49"/>
      <c r="J78" s="48"/>
      <c r="K78" s="48"/>
      <c r="L78" s="50"/>
      <c r="M78" s="49"/>
      <c r="N78" s="51"/>
      <c r="O78" s="47"/>
      <c r="P78" s="48"/>
      <c r="Q78" s="52"/>
    </row>
    <row r="79" spans="1:17" ht="63">
      <c r="A79" s="43">
        <f>IF(C79=0,"",1+MAX(A$8:A78))</f>
        <v>26</v>
      </c>
      <c r="B79" s="55" t="s">
        <v>122</v>
      </c>
      <c r="C79" s="44">
        <v>2</v>
      </c>
      <c r="D79" s="45">
        <v>0</v>
      </c>
      <c r="E79" s="46">
        <f t="shared" ref="E79:E91" si="86">(1+D79)*C79</f>
        <v>2</v>
      </c>
      <c r="F79" s="44" t="s">
        <v>33</v>
      </c>
      <c r="G79" s="47">
        <v>650</v>
      </c>
      <c r="H79" s="48">
        <f t="shared" ref="H79:H91" si="87">G79*E79</f>
        <v>1300</v>
      </c>
      <c r="I79" s="49">
        <v>1</v>
      </c>
      <c r="J79" s="48" t="s">
        <v>28</v>
      </c>
      <c r="K79" s="48">
        <v>70</v>
      </c>
      <c r="L79" s="50">
        <v>1</v>
      </c>
      <c r="M79" s="49">
        <f t="shared" ref="M79:M91" si="88">L79*E79</f>
        <v>2</v>
      </c>
      <c r="N79" s="51">
        <f t="shared" ref="N79:N91" si="89">M79*K79</f>
        <v>140</v>
      </c>
      <c r="O79" s="47">
        <f t="shared" ref="O79:O91" si="90">(H79+N79)/E79</f>
        <v>720</v>
      </c>
      <c r="P79" s="48">
        <f t="shared" ref="P79:P91" si="91">O79*E79</f>
        <v>1440</v>
      </c>
      <c r="Q79" s="52"/>
    </row>
    <row r="80" spans="1:17" ht="63">
      <c r="A80" s="43">
        <f>IF(C80=0,"",1+MAX(A$8:A79))</f>
        <v>27</v>
      </c>
      <c r="B80" s="55" t="s">
        <v>123</v>
      </c>
      <c r="C80" s="44">
        <v>2</v>
      </c>
      <c r="D80" s="45">
        <v>0</v>
      </c>
      <c r="E80" s="46">
        <f t="shared" si="86"/>
        <v>2</v>
      </c>
      <c r="F80" s="44" t="s">
        <v>33</v>
      </c>
      <c r="G80" s="47">
        <v>850</v>
      </c>
      <c r="H80" s="48">
        <f t="shared" si="87"/>
        <v>1700</v>
      </c>
      <c r="I80" s="49">
        <v>1</v>
      </c>
      <c r="J80" s="48" t="s">
        <v>28</v>
      </c>
      <c r="K80" s="48">
        <v>70</v>
      </c>
      <c r="L80" s="50">
        <v>1</v>
      </c>
      <c r="M80" s="49">
        <f t="shared" si="88"/>
        <v>2</v>
      </c>
      <c r="N80" s="51">
        <f t="shared" si="89"/>
        <v>140</v>
      </c>
      <c r="O80" s="47">
        <f t="shared" si="90"/>
        <v>920</v>
      </c>
      <c r="P80" s="48">
        <f t="shared" si="91"/>
        <v>1840</v>
      </c>
      <c r="Q80" s="52"/>
    </row>
    <row r="81" spans="1:17" ht="63">
      <c r="A81" s="43">
        <f>IF(C81=0,"",1+MAX(A$8:A80))</f>
        <v>28</v>
      </c>
      <c r="B81" s="55" t="s">
        <v>124</v>
      </c>
      <c r="C81" s="44">
        <v>5</v>
      </c>
      <c r="D81" s="45">
        <v>0</v>
      </c>
      <c r="E81" s="46">
        <f t="shared" ref="E81:E85" si="92">(1+D81)*C81</f>
        <v>5</v>
      </c>
      <c r="F81" s="44" t="s">
        <v>33</v>
      </c>
      <c r="G81" s="47">
        <v>1020</v>
      </c>
      <c r="H81" s="48">
        <f t="shared" ref="H81:H85" si="93">G81*E81</f>
        <v>5100</v>
      </c>
      <c r="I81" s="49">
        <v>1</v>
      </c>
      <c r="J81" s="48" t="s">
        <v>28</v>
      </c>
      <c r="K81" s="48">
        <v>70</v>
      </c>
      <c r="L81" s="50">
        <v>1</v>
      </c>
      <c r="M81" s="49">
        <f t="shared" ref="M81:M85" si="94">L81*E81</f>
        <v>5</v>
      </c>
      <c r="N81" s="51">
        <f t="shared" ref="N81:N85" si="95">M81*K81</f>
        <v>350</v>
      </c>
      <c r="O81" s="47">
        <f t="shared" ref="O81:O85" si="96">(H81+N81)/E81</f>
        <v>1090</v>
      </c>
      <c r="P81" s="48">
        <f t="shared" si="91"/>
        <v>5450</v>
      </c>
      <c r="Q81" s="52"/>
    </row>
    <row r="82" spans="1:17" ht="47.25">
      <c r="A82" s="43">
        <f>IF(C82=0,"",1+MAX(A$8:A81))</f>
        <v>29</v>
      </c>
      <c r="B82" s="55" t="s">
        <v>125</v>
      </c>
      <c r="C82" s="44">
        <v>1</v>
      </c>
      <c r="D82" s="45">
        <v>0</v>
      </c>
      <c r="E82" s="46">
        <f t="shared" si="92"/>
        <v>1</v>
      </c>
      <c r="F82" s="44" t="s">
        <v>33</v>
      </c>
      <c r="G82" s="47">
        <v>450</v>
      </c>
      <c r="H82" s="48">
        <f t="shared" si="93"/>
        <v>450</v>
      </c>
      <c r="I82" s="49">
        <v>1</v>
      </c>
      <c r="J82" s="48" t="s">
        <v>28</v>
      </c>
      <c r="K82" s="48">
        <v>70</v>
      </c>
      <c r="L82" s="50">
        <v>1</v>
      </c>
      <c r="M82" s="49">
        <f t="shared" si="94"/>
        <v>1</v>
      </c>
      <c r="N82" s="51">
        <f t="shared" si="95"/>
        <v>70</v>
      </c>
      <c r="O82" s="47">
        <f t="shared" si="96"/>
        <v>520</v>
      </c>
      <c r="P82" s="48">
        <f t="shared" si="91"/>
        <v>520</v>
      </c>
      <c r="Q82" s="52"/>
    </row>
    <row r="83" spans="1:17" ht="47.25">
      <c r="A83" s="43">
        <f>IF(C83=0,"",1+MAX(A$8:A82))</f>
        <v>30</v>
      </c>
      <c r="B83" s="55" t="s">
        <v>126</v>
      </c>
      <c r="C83" s="44">
        <v>1</v>
      </c>
      <c r="D83" s="45">
        <v>0</v>
      </c>
      <c r="E83" s="46">
        <f t="shared" si="92"/>
        <v>1</v>
      </c>
      <c r="F83" s="44" t="s">
        <v>33</v>
      </c>
      <c r="G83" s="47">
        <v>750</v>
      </c>
      <c r="H83" s="48">
        <f t="shared" si="93"/>
        <v>750</v>
      </c>
      <c r="I83" s="49">
        <v>1</v>
      </c>
      <c r="J83" s="48" t="s">
        <v>28</v>
      </c>
      <c r="K83" s="48">
        <v>70</v>
      </c>
      <c r="L83" s="50">
        <v>2</v>
      </c>
      <c r="M83" s="49">
        <f t="shared" si="94"/>
        <v>2</v>
      </c>
      <c r="N83" s="51">
        <f t="shared" si="95"/>
        <v>140</v>
      </c>
      <c r="O83" s="47">
        <f t="shared" si="96"/>
        <v>890</v>
      </c>
      <c r="P83" s="48">
        <f t="shared" si="91"/>
        <v>890</v>
      </c>
      <c r="Q83" s="52"/>
    </row>
    <row r="84" spans="1:17" ht="47.25">
      <c r="A84" s="43">
        <f>IF(C84=0,"",1+MAX(A$8:A83))</f>
        <v>31</v>
      </c>
      <c r="B84" s="55" t="s">
        <v>127</v>
      </c>
      <c r="C84" s="44">
        <v>1</v>
      </c>
      <c r="D84" s="45">
        <v>0</v>
      </c>
      <c r="E84" s="46">
        <f t="shared" si="92"/>
        <v>1</v>
      </c>
      <c r="F84" s="44" t="s">
        <v>33</v>
      </c>
      <c r="G84" s="47">
        <v>320</v>
      </c>
      <c r="H84" s="48">
        <f t="shared" si="93"/>
        <v>320</v>
      </c>
      <c r="I84" s="49">
        <v>1</v>
      </c>
      <c r="J84" s="48" t="s">
        <v>28</v>
      </c>
      <c r="K84" s="48">
        <v>70</v>
      </c>
      <c r="L84" s="50">
        <v>1</v>
      </c>
      <c r="M84" s="49">
        <f t="shared" si="94"/>
        <v>1</v>
      </c>
      <c r="N84" s="51">
        <f t="shared" si="95"/>
        <v>70</v>
      </c>
      <c r="O84" s="47">
        <f t="shared" si="96"/>
        <v>390</v>
      </c>
      <c r="P84" s="48">
        <f t="shared" si="91"/>
        <v>390</v>
      </c>
      <c r="Q84" s="52"/>
    </row>
    <row r="85" spans="1:17" ht="63">
      <c r="A85" s="43">
        <f>IF(C85=0,"",1+MAX(A$8:A84))</f>
        <v>32</v>
      </c>
      <c r="B85" s="55" t="s">
        <v>128</v>
      </c>
      <c r="C85" s="44">
        <v>4</v>
      </c>
      <c r="D85" s="45">
        <v>0</v>
      </c>
      <c r="E85" s="46">
        <f t="shared" si="92"/>
        <v>4</v>
      </c>
      <c r="F85" s="44" t="s">
        <v>33</v>
      </c>
      <c r="G85" s="47">
        <v>420</v>
      </c>
      <c r="H85" s="48">
        <f t="shared" si="93"/>
        <v>1680</v>
      </c>
      <c r="I85" s="49">
        <v>1</v>
      </c>
      <c r="J85" s="48" t="s">
        <v>28</v>
      </c>
      <c r="K85" s="48">
        <v>70</v>
      </c>
      <c r="L85" s="50">
        <v>2</v>
      </c>
      <c r="M85" s="49">
        <f t="shared" si="94"/>
        <v>8</v>
      </c>
      <c r="N85" s="51">
        <f t="shared" si="95"/>
        <v>560</v>
      </c>
      <c r="O85" s="47">
        <f t="shared" si="96"/>
        <v>560</v>
      </c>
      <c r="P85" s="48">
        <f t="shared" si="91"/>
        <v>2240</v>
      </c>
      <c r="Q85" s="52"/>
    </row>
    <row r="86" spans="1:17" ht="47.25">
      <c r="A86" s="43">
        <f>IF(C86=0,"",1+MAX(A$8:A85))</f>
        <v>33</v>
      </c>
      <c r="B86" s="55" t="s">
        <v>129</v>
      </c>
      <c r="C86" s="44">
        <v>1</v>
      </c>
      <c r="D86" s="45">
        <v>0</v>
      </c>
      <c r="E86" s="46">
        <f t="shared" si="86"/>
        <v>1</v>
      </c>
      <c r="F86" s="44" t="s">
        <v>33</v>
      </c>
      <c r="G86" s="47">
        <v>650</v>
      </c>
      <c r="H86" s="48">
        <f t="shared" si="87"/>
        <v>650</v>
      </c>
      <c r="I86" s="49">
        <v>1</v>
      </c>
      <c r="J86" s="48" t="s">
        <v>28</v>
      </c>
      <c r="K86" s="48">
        <v>70</v>
      </c>
      <c r="L86" s="50">
        <v>1</v>
      </c>
      <c r="M86" s="49">
        <f t="shared" si="88"/>
        <v>1</v>
      </c>
      <c r="N86" s="51">
        <f t="shared" si="89"/>
        <v>70</v>
      </c>
      <c r="O86" s="47">
        <f t="shared" si="90"/>
        <v>720</v>
      </c>
      <c r="P86" s="48">
        <f t="shared" si="91"/>
        <v>720</v>
      </c>
      <c r="Q86" s="52"/>
    </row>
    <row r="87" spans="1:17" ht="47.25">
      <c r="A87" s="43">
        <f>IF(C87=0,"",1+MAX(A$8:A86))</f>
        <v>34</v>
      </c>
      <c r="B87" s="55" t="s">
        <v>130</v>
      </c>
      <c r="C87" s="44">
        <v>1</v>
      </c>
      <c r="D87" s="45">
        <v>0</v>
      </c>
      <c r="E87" s="46">
        <f t="shared" si="86"/>
        <v>1</v>
      </c>
      <c r="F87" s="44" t="s">
        <v>33</v>
      </c>
      <c r="G87" s="47">
        <v>480</v>
      </c>
      <c r="H87" s="48">
        <f t="shared" si="87"/>
        <v>480</v>
      </c>
      <c r="I87" s="49">
        <v>1</v>
      </c>
      <c r="J87" s="48" t="s">
        <v>28</v>
      </c>
      <c r="K87" s="48">
        <v>70</v>
      </c>
      <c r="L87" s="50">
        <v>1</v>
      </c>
      <c r="M87" s="49">
        <f t="shared" si="88"/>
        <v>1</v>
      </c>
      <c r="N87" s="51">
        <f t="shared" si="89"/>
        <v>70</v>
      </c>
      <c r="O87" s="47">
        <f t="shared" si="90"/>
        <v>550</v>
      </c>
      <c r="P87" s="48">
        <f t="shared" si="91"/>
        <v>550</v>
      </c>
      <c r="Q87" s="52"/>
    </row>
    <row r="88" spans="1:17" ht="47.25">
      <c r="A88" s="43">
        <f>IF(C88=0,"",1+MAX(A$8:A87))</f>
        <v>35</v>
      </c>
      <c r="B88" s="55" t="s">
        <v>131</v>
      </c>
      <c r="C88" s="44">
        <v>1</v>
      </c>
      <c r="D88" s="45">
        <v>0</v>
      </c>
      <c r="E88" s="46">
        <f t="shared" si="86"/>
        <v>1</v>
      </c>
      <c r="F88" s="44" t="s">
        <v>33</v>
      </c>
      <c r="G88" s="47">
        <v>750</v>
      </c>
      <c r="H88" s="48">
        <f t="shared" si="87"/>
        <v>750</v>
      </c>
      <c r="I88" s="49">
        <v>1</v>
      </c>
      <c r="J88" s="48" t="s">
        <v>28</v>
      </c>
      <c r="K88" s="48">
        <v>70</v>
      </c>
      <c r="L88" s="50">
        <v>1</v>
      </c>
      <c r="M88" s="49">
        <f t="shared" si="88"/>
        <v>1</v>
      </c>
      <c r="N88" s="51">
        <f t="shared" si="89"/>
        <v>70</v>
      </c>
      <c r="O88" s="47">
        <f t="shared" si="90"/>
        <v>820</v>
      </c>
      <c r="P88" s="48">
        <f t="shared" si="91"/>
        <v>820</v>
      </c>
      <c r="Q88" s="52"/>
    </row>
    <row r="89" spans="1:17" ht="47.25">
      <c r="A89" s="43">
        <f>IF(C89=0,"",1+MAX(A$8:A88))</f>
        <v>36</v>
      </c>
      <c r="B89" s="55" t="s">
        <v>132</v>
      </c>
      <c r="C89" s="44">
        <v>2</v>
      </c>
      <c r="D89" s="45">
        <v>0</v>
      </c>
      <c r="E89" s="46">
        <f t="shared" si="86"/>
        <v>2</v>
      </c>
      <c r="F89" s="44" t="s">
        <v>33</v>
      </c>
      <c r="G89" s="47">
        <v>200</v>
      </c>
      <c r="H89" s="48">
        <f t="shared" si="87"/>
        <v>400</v>
      </c>
      <c r="I89" s="49">
        <v>1</v>
      </c>
      <c r="J89" s="48" t="s">
        <v>28</v>
      </c>
      <c r="K89" s="48">
        <v>70</v>
      </c>
      <c r="L89" s="50">
        <v>1</v>
      </c>
      <c r="M89" s="49">
        <f t="shared" si="88"/>
        <v>2</v>
      </c>
      <c r="N89" s="51">
        <f t="shared" si="89"/>
        <v>140</v>
      </c>
      <c r="O89" s="47">
        <f t="shared" si="90"/>
        <v>270</v>
      </c>
      <c r="P89" s="48">
        <f t="shared" si="91"/>
        <v>540</v>
      </c>
      <c r="Q89" s="52"/>
    </row>
    <row r="90" spans="1:17" ht="47.25">
      <c r="A90" s="43">
        <f>IF(C90=0,"",1+MAX(A$8:A89))</f>
        <v>37</v>
      </c>
      <c r="B90" s="55" t="s">
        <v>133</v>
      </c>
      <c r="C90" s="44">
        <v>1</v>
      </c>
      <c r="D90" s="45">
        <v>0</v>
      </c>
      <c r="E90" s="46">
        <f t="shared" si="86"/>
        <v>1</v>
      </c>
      <c r="F90" s="44" t="s">
        <v>33</v>
      </c>
      <c r="G90" s="47">
        <v>250</v>
      </c>
      <c r="H90" s="48">
        <f t="shared" si="87"/>
        <v>250</v>
      </c>
      <c r="I90" s="49">
        <v>1</v>
      </c>
      <c r="J90" s="48" t="s">
        <v>28</v>
      </c>
      <c r="K90" s="48">
        <v>70</v>
      </c>
      <c r="L90" s="50">
        <v>1</v>
      </c>
      <c r="M90" s="49">
        <f t="shared" si="88"/>
        <v>1</v>
      </c>
      <c r="N90" s="51">
        <f t="shared" si="89"/>
        <v>70</v>
      </c>
      <c r="O90" s="47">
        <f t="shared" si="90"/>
        <v>320</v>
      </c>
      <c r="P90" s="48">
        <f t="shared" si="91"/>
        <v>320</v>
      </c>
      <c r="Q90" s="52"/>
    </row>
    <row r="91" spans="1:17" ht="47.25">
      <c r="A91" s="43">
        <f>IF(C91=0,"",1+MAX(A$8:A90))</f>
        <v>38</v>
      </c>
      <c r="B91" s="55" t="s">
        <v>134</v>
      </c>
      <c r="C91" s="44">
        <v>2</v>
      </c>
      <c r="D91" s="45">
        <v>0</v>
      </c>
      <c r="E91" s="46">
        <f t="shared" si="86"/>
        <v>2</v>
      </c>
      <c r="F91" s="44" t="s">
        <v>33</v>
      </c>
      <c r="G91" s="47">
        <v>742</v>
      </c>
      <c r="H91" s="48">
        <f t="shared" si="87"/>
        <v>1484</v>
      </c>
      <c r="I91" s="49">
        <v>1</v>
      </c>
      <c r="J91" s="48" t="s">
        <v>28</v>
      </c>
      <c r="K91" s="48">
        <v>70</v>
      </c>
      <c r="L91" s="50">
        <v>2</v>
      </c>
      <c r="M91" s="49">
        <f t="shared" si="88"/>
        <v>4</v>
      </c>
      <c r="N91" s="51">
        <f t="shared" si="89"/>
        <v>280</v>
      </c>
      <c r="O91" s="47">
        <f t="shared" si="90"/>
        <v>882</v>
      </c>
      <c r="P91" s="48">
        <f t="shared" si="91"/>
        <v>1764</v>
      </c>
      <c r="Q91" s="52"/>
    </row>
    <row r="92" spans="1:17" ht="16.5" thickBot="1">
      <c r="A92" s="66" t="str">
        <f>IF(C92=0,"",1+MAX(A$8:A91))</f>
        <v/>
      </c>
      <c r="B92" s="67" t="s">
        <v>41</v>
      </c>
      <c r="C92" s="68"/>
      <c r="D92" s="68"/>
      <c r="E92" s="68"/>
      <c r="F92" s="69" t="s">
        <v>20</v>
      </c>
      <c r="G92" s="68"/>
      <c r="H92" s="70">
        <f>SUM(H78:H91)</f>
        <v>15314</v>
      </c>
      <c r="I92" s="70"/>
      <c r="J92" s="70"/>
      <c r="K92" s="70"/>
      <c r="L92" s="71"/>
      <c r="M92" s="69" t="s">
        <v>19</v>
      </c>
      <c r="N92" s="70">
        <f>SUM(N78:N91)</f>
        <v>2170</v>
      </c>
      <c r="O92" s="72"/>
      <c r="P92" s="72"/>
      <c r="Q92" s="73">
        <f>(SUM(P78:P92))</f>
        <v>17484</v>
      </c>
    </row>
    <row r="93" spans="1:17" ht="28.5" customHeight="1">
      <c r="A93" s="3" t="s">
        <v>15</v>
      </c>
      <c r="B93" s="4"/>
      <c r="C93" s="5"/>
      <c r="D93" s="5"/>
      <c r="E93" s="5"/>
      <c r="F93" s="5"/>
      <c r="G93" s="5"/>
      <c r="H93" s="6"/>
      <c r="I93" s="6"/>
      <c r="J93" s="6"/>
      <c r="K93" s="6"/>
      <c r="L93" s="26"/>
      <c r="M93" s="6"/>
      <c r="N93" s="4"/>
      <c r="O93" s="7"/>
      <c r="P93" s="7"/>
      <c r="Q93" s="8">
        <f>SUM(Q8:Q92)</f>
        <v>381895.54534999997</v>
      </c>
    </row>
    <row r="94" spans="1:17" ht="28.5" customHeight="1">
      <c r="A94" s="29" t="s">
        <v>29</v>
      </c>
      <c r="B94" s="89"/>
      <c r="C94" s="90">
        <v>0.19</v>
      </c>
      <c r="D94" s="90"/>
      <c r="E94" s="90"/>
      <c r="F94" s="91"/>
      <c r="G94" s="91"/>
      <c r="H94" s="92"/>
      <c r="I94" s="92"/>
      <c r="J94" s="92"/>
      <c r="K94" s="92"/>
      <c r="L94" s="93"/>
      <c r="M94" s="92"/>
      <c r="N94" s="94"/>
      <c r="O94" s="95"/>
      <c r="P94" s="95"/>
      <c r="Q94" s="30">
        <f>(Q93*C94)</f>
        <v>72560.1536165</v>
      </c>
    </row>
    <row r="95" spans="1:17" ht="28.5" customHeight="1">
      <c r="A95" s="29" t="s">
        <v>30</v>
      </c>
      <c r="B95" s="89"/>
      <c r="C95" s="90">
        <v>0.03</v>
      </c>
      <c r="D95" s="90"/>
      <c r="E95" s="90"/>
      <c r="F95" s="91"/>
      <c r="G95" s="91"/>
      <c r="H95" s="92"/>
      <c r="I95" s="92"/>
      <c r="J95" s="92"/>
      <c r="K95" s="92"/>
      <c r="L95" s="93"/>
      <c r="M95" s="92"/>
      <c r="N95" s="94"/>
      <c r="O95" s="95"/>
      <c r="P95" s="95"/>
      <c r="Q95" s="30">
        <f>(Q93*C95)</f>
        <v>11456.866360499998</v>
      </c>
    </row>
    <row r="96" spans="1:17" ht="28.5" customHeight="1">
      <c r="A96" s="29" t="s">
        <v>31</v>
      </c>
      <c r="B96" s="89"/>
      <c r="C96" s="90">
        <v>7.0000000000000007E-2</v>
      </c>
      <c r="D96" s="90"/>
      <c r="E96" s="90"/>
      <c r="F96" s="96"/>
      <c r="G96" s="96"/>
      <c r="H96" s="97"/>
      <c r="I96" s="97"/>
      <c r="J96" s="97"/>
      <c r="K96" s="97"/>
      <c r="L96" s="93"/>
      <c r="M96" s="97"/>
      <c r="N96" s="98"/>
      <c r="O96" s="99"/>
      <c r="P96" s="99"/>
      <c r="Q96" s="30">
        <f>(Q93*C96)</f>
        <v>26732.688174499999</v>
      </c>
    </row>
    <row r="97" spans="1:17" ht="28.5" customHeight="1" thickBot="1">
      <c r="A97" s="9" t="s">
        <v>16</v>
      </c>
      <c r="B97" s="100"/>
      <c r="C97" s="101"/>
      <c r="D97" s="101"/>
      <c r="E97" s="101"/>
      <c r="F97" s="101"/>
      <c r="G97" s="101"/>
      <c r="H97" s="102"/>
      <c r="I97" s="102"/>
      <c r="J97" s="102"/>
      <c r="K97" s="102"/>
      <c r="L97" s="103"/>
      <c r="M97" s="102"/>
      <c r="N97" s="100"/>
      <c r="O97" s="104"/>
      <c r="P97" s="104"/>
      <c r="Q97" s="10">
        <f>SUM(Q93:Q96)</f>
        <v>492645.2535015</v>
      </c>
    </row>
    <row r="98" spans="1:17" ht="28.5" customHeight="1">
      <c r="A98" s="11" t="s">
        <v>17</v>
      </c>
      <c r="B98" s="12"/>
      <c r="C98" s="13"/>
      <c r="D98" s="13"/>
      <c r="E98" s="13"/>
      <c r="F98" s="13"/>
      <c r="G98" s="13"/>
      <c r="H98" s="14"/>
      <c r="I98" s="14"/>
      <c r="J98" s="14"/>
      <c r="K98" s="14"/>
      <c r="L98" s="27"/>
      <c r="M98" s="14"/>
      <c r="N98" s="12"/>
      <c r="O98" s="15"/>
      <c r="P98" s="15"/>
      <c r="Q98" s="16"/>
    </row>
    <row r="99" spans="1:17" ht="28.5" customHeight="1">
      <c r="A99" s="120" t="s">
        <v>32</v>
      </c>
      <c r="B99" s="78"/>
      <c r="C99" s="78"/>
      <c r="D99" s="78"/>
      <c r="E99" s="78"/>
      <c r="F99" s="78"/>
      <c r="G99" s="78"/>
      <c r="H99" s="75"/>
      <c r="I99" s="75"/>
      <c r="J99" s="75"/>
      <c r="K99" s="75"/>
      <c r="L99" s="105"/>
      <c r="M99" s="75"/>
      <c r="N99" s="77"/>
      <c r="O99" s="106"/>
      <c r="P99" s="106"/>
      <c r="Q99" s="17"/>
    </row>
    <row r="100" spans="1:17" ht="28.5" customHeight="1">
      <c r="A100" s="121" t="s">
        <v>4</v>
      </c>
      <c r="B100" s="78"/>
      <c r="C100" s="78"/>
      <c r="D100" s="78"/>
      <c r="E100" s="78"/>
      <c r="F100" s="78"/>
      <c r="G100" s="78"/>
      <c r="H100" s="75"/>
      <c r="I100" s="75"/>
      <c r="J100" s="75"/>
      <c r="K100" s="75"/>
      <c r="L100" s="105"/>
      <c r="M100" s="75"/>
      <c r="N100" s="77"/>
      <c r="O100" s="106"/>
      <c r="P100" s="106"/>
      <c r="Q100" s="17"/>
    </row>
    <row r="101" spans="1:17" ht="28.5" customHeight="1" thickBot="1">
      <c r="A101" s="122" t="s">
        <v>25</v>
      </c>
      <c r="B101" s="18"/>
      <c r="C101" s="19"/>
      <c r="D101" s="19"/>
      <c r="E101" s="19"/>
      <c r="F101" s="19"/>
      <c r="G101" s="19"/>
      <c r="H101" s="20"/>
      <c r="I101" s="20"/>
      <c r="J101" s="20"/>
      <c r="K101" s="20"/>
      <c r="L101" s="28"/>
      <c r="M101" s="20"/>
      <c r="N101" s="18"/>
      <c r="O101" s="21"/>
      <c r="P101" s="21"/>
      <c r="Q101" s="22"/>
    </row>
    <row r="102" spans="1:17" ht="16.5" thickBot="1"/>
    <row r="103" spans="1:17" ht="47.25" customHeight="1" thickBot="1">
      <c r="A103" s="133" t="s">
        <v>91</v>
      </c>
      <c r="B103" s="134"/>
      <c r="C103" s="134"/>
      <c r="D103" s="134"/>
      <c r="E103" s="134"/>
      <c r="F103" s="134"/>
      <c r="G103" s="134"/>
      <c r="H103" s="134"/>
      <c r="I103" s="134"/>
      <c r="J103" s="134"/>
      <c r="K103" s="134"/>
      <c r="L103" s="134"/>
      <c r="M103" s="134"/>
      <c r="N103" s="134"/>
      <c r="O103" s="134"/>
      <c r="P103" s="134"/>
      <c r="Q103" s="135"/>
    </row>
    <row r="104" spans="1:17" ht="42" customHeight="1">
      <c r="A104" s="124" t="s">
        <v>105</v>
      </c>
      <c r="B104" s="125"/>
      <c r="C104" s="125"/>
      <c r="D104" s="125"/>
      <c r="E104" s="125"/>
      <c r="F104" s="125"/>
      <c r="G104" s="125"/>
      <c r="H104" s="125"/>
      <c r="I104" s="125" t="s">
        <v>106</v>
      </c>
      <c r="J104" s="125"/>
      <c r="K104" s="125"/>
      <c r="L104" s="125"/>
      <c r="M104" s="125"/>
      <c r="N104" s="125"/>
      <c r="O104" s="125"/>
      <c r="P104" s="125"/>
      <c r="Q104" s="126"/>
    </row>
    <row r="105" spans="1:17" ht="106.5" customHeight="1">
      <c r="A105" s="127" t="s">
        <v>92</v>
      </c>
      <c r="B105" s="128"/>
      <c r="C105" s="128"/>
      <c r="D105" s="128"/>
      <c r="E105" s="128"/>
      <c r="F105" s="128"/>
      <c r="G105" s="128"/>
      <c r="H105" s="128"/>
      <c r="I105" s="128" t="s">
        <v>93</v>
      </c>
      <c r="J105" s="128"/>
      <c r="K105" s="128"/>
      <c r="L105" s="128"/>
      <c r="M105" s="128"/>
      <c r="N105" s="128"/>
      <c r="O105" s="128"/>
      <c r="P105" s="128"/>
      <c r="Q105" s="129"/>
    </row>
    <row r="106" spans="1:17" ht="106.5" customHeight="1">
      <c r="A106" s="127" t="s">
        <v>94</v>
      </c>
      <c r="B106" s="128"/>
      <c r="C106" s="128"/>
      <c r="D106" s="128"/>
      <c r="E106" s="128"/>
      <c r="F106" s="128"/>
      <c r="G106" s="128"/>
      <c r="H106" s="128"/>
      <c r="I106" s="128" t="s">
        <v>95</v>
      </c>
      <c r="J106" s="128"/>
      <c r="K106" s="128"/>
      <c r="L106" s="128"/>
      <c r="M106" s="128"/>
      <c r="N106" s="128"/>
      <c r="O106" s="128"/>
      <c r="P106" s="128"/>
      <c r="Q106" s="129"/>
    </row>
    <row r="107" spans="1:17" ht="106.5" customHeight="1">
      <c r="A107" s="127" t="s">
        <v>96</v>
      </c>
      <c r="B107" s="128"/>
      <c r="C107" s="128"/>
      <c r="D107" s="128"/>
      <c r="E107" s="128"/>
      <c r="F107" s="128"/>
      <c r="G107" s="128"/>
      <c r="H107" s="128"/>
      <c r="I107" s="128" t="s">
        <v>117</v>
      </c>
      <c r="J107" s="128"/>
      <c r="K107" s="128"/>
      <c r="L107" s="128"/>
      <c r="M107" s="128"/>
      <c r="N107" s="128"/>
      <c r="O107" s="128"/>
      <c r="P107" s="128"/>
      <c r="Q107" s="129"/>
    </row>
    <row r="108" spans="1:17" ht="135.75" customHeight="1">
      <c r="A108" s="127" t="s">
        <v>97</v>
      </c>
      <c r="B108" s="128"/>
      <c r="C108" s="128"/>
      <c r="D108" s="128"/>
      <c r="E108" s="128"/>
      <c r="F108" s="128"/>
      <c r="G108" s="128"/>
      <c r="H108" s="128"/>
      <c r="I108" s="128" t="s">
        <v>118</v>
      </c>
      <c r="J108" s="128"/>
      <c r="K108" s="128"/>
      <c r="L108" s="128"/>
      <c r="M108" s="128"/>
      <c r="N108" s="128"/>
      <c r="O108" s="128"/>
      <c r="P108" s="128"/>
      <c r="Q108" s="129"/>
    </row>
    <row r="109" spans="1:17" ht="135.75" customHeight="1">
      <c r="A109" s="127" t="s">
        <v>98</v>
      </c>
      <c r="B109" s="128"/>
      <c r="C109" s="128"/>
      <c r="D109" s="128"/>
      <c r="E109" s="128"/>
      <c r="F109" s="128"/>
      <c r="G109" s="128"/>
      <c r="H109" s="128"/>
      <c r="I109" s="128" t="s">
        <v>107</v>
      </c>
      <c r="J109" s="128"/>
      <c r="K109" s="128"/>
      <c r="L109" s="128"/>
      <c r="M109" s="128"/>
      <c r="N109" s="128"/>
      <c r="O109" s="128"/>
      <c r="P109" s="128"/>
      <c r="Q109" s="129"/>
    </row>
    <row r="110" spans="1:17" ht="135.75" customHeight="1">
      <c r="A110" s="127" t="s">
        <v>99</v>
      </c>
      <c r="B110" s="128"/>
      <c r="C110" s="128"/>
      <c r="D110" s="128"/>
      <c r="E110" s="128"/>
      <c r="F110" s="128"/>
      <c r="G110" s="128"/>
      <c r="H110" s="128"/>
      <c r="I110" s="128" t="s">
        <v>100</v>
      </c>
      <c r="J110" s="128"/>
      <c r="K110" s="128"/>
      <c r="L110" s="128"/>
      <c r="M110" s="128"/>
      <c r="N110" s="128"/>
      <c r="O110" s="128"/>
      <c r="P110" s="128"/>
      <c r="Q110" s="129"/>
    </row>
    <row r="111" spans="1:17" ht="135.75" customHeight="1">
      <c r="A111" s="127" t="s">
        <v>101</v>
      </c>
      <c r="B111" s="128"/>
      <c r="C111" s="128"/>
      <c r="D111" s="128"/>
      <c r="E111" s="128"/>
      <c r="F111" s="128"/>
      <c r="G111" s="128"/>
      <c r="H111" s="128"/>
      <c r="I111" s="128" t="s">
        <v>102</v>
      </c>
      <c r="J111" s="128"/>
      <c r="K111" s="128"/>
      <c r="L111" s="128"/>
      <c r="M111" s="128"/>
      <c r="N111" s="128"/>
      <c r="O111" s="128"/>
      <c r="P111" s="128"/>
      <c r="Q111" s="129"/>
    </row>
    <row r="112" spans="1:17" ht="135.75" customHeight="1">
      <c r="A112" s="127" t="s">
        <v>103</v>
      </c>
      <c r="B112" s="128"/>
      <c r="C112" s="128"/>
      <c r="D112" s="128"/>
      <c r="E112" s="128"/>
      <c r="F112" s="128"/>
      <c r="G112" s="128"/>
      <c r="H112" s="128"/>
      <c r="I112" s="128" t="s">
        <v>119</v>
      </c>
      <c r="J112" s="128"/>
      <c r="K112" s="128"/>
      <c r="L112" s="128"/>
      <c r="M112" s="128"/>
      <c r="N112" s="128"/>
      <c r="O112" s="128"/>
      <c r="P112" s="128"/>
      <c r="Q112" s="129"/>
    </row>
    <row r="113" spans="1:17" ht="135.75" customHeight="1" thickBot="1">
      <c r="A113" s="130" t="s">
        <v>104</v>
      </c>
      <c r="B113" s="131"/>
      <c r="C113" s="131"/>
      <c r="D113" s="131"/>
      <c r="E113" s="131"/>
      <c r="F113" s="131"/>
      <c r="G113" s="131"/>
      <c r="H113" s="131"/>
      <c r="I113" s="131" t="s">
        <v>120</v>
      </c>
      <c r="J113" s="131"/>
      <c r="K113" s="131"/>
      <c r="L113" s="131"/>
      <c r="M113" s="131"/>
      <c r="N113" s="131"/>
      <c r="O113" s="131"/>
      <c r="P113" s="131"/>
      <c r="Q113" s="132"/>
    </row>
  </sheetData>
  <mergeCells count="36">
    <mergeCell ref="A103:Q103"/>
    <mergeCell ref="A110:H110"/>
    <mergeCell ref="A109:H109"/>
    <mergeCell ref="A112:H112"/>
    <mergeCell ref="A111:H111"/>
    <mergeCell ref="A113:H113"/>
    <mergeCell ref="I105:Q105"/>
    <mergeCell ref="I113:Q113"/>
    <mergeCell ref="I112:Q112"/>
    <mergeCell ref="I111:Q111"/>
    <mergeCell ref="I110:Q110"/>
    <mergeCell ref="I109:Q109"/>
    <mergeCell ref="I108:Q108"/>
    <mergeCell ref="I107:Q107"/>
    <mergeCell ref="I106:Q106"/>
    <mergeCell ref="I104:Q104"/>
    <mergeCell ref="A104:H104"/>
    <mergeCell ref="A106:H106"/>
    <mergeCell ref="A105:H105"/>
    <mergeCell ref="A108:H108"/>
    <mergeCell ref="A107:H107"/>
    <mergeCell ref="A6:B6"/>
    <mergeCell ref="Q37:Q38"/>
    <mergeCell ref="C36:Q36"/>
    <mergeCell ref="C8:Q8"/>
    <mergeCell ref="K6:L6"/>
    <mergeCell ref="C60:Q60"/>
    <mergeCell ref="Q61:Q68"/>
    <mergeCell ref="C70:Q70"/>
    <mergeCell ref="Q71:Q72"/>
    <mergeCell ref="C74:Q74"/>
    <mergeCell ref="K5:L5"/>
    <mergeCell ref="K4:L4"/>
    <mergeCell ref="K3:L3"/>
    <mergeCell ref="Q47:Q58"/>
    <mergeCell ref="Q75:Q76"/>
  </mergeCells>
  <hyperlinks>
    <hyperlink ref="M3" r:id="rId1" xr:uid="{D5719B97-CB0E-4AAF-BC57-36702A709017}"/>
    <hyperlink ref="M4" r:id="rId2" xr:uid="{A0BED2AE-0BE2-4C5F-BF97-CA085FBF261E}"/>
  </hyperlinks>
  <pageMargins left="0.7" right="0.7" top="0.75" bottom="0.75" header="0.3" footer="0.3"/>
  <pageSetup paperSize="9" scale="51" fitToHeight="0" orientation="landscape" r:id="rId3"/>
  <headerFooter>
    <oddHeader>&amp;C
&amp;G</oddHeader>
  </headerFooter>
  <rowBreaks count="3" manualBreakCount="3">
    <brk id="32" max="16" man="1"/>
    <brk id="55" max="16" man="1"/>
    <brk id="86" max="16" man="1"/>
  </rowBreaks>
  <drawing r:id="rId4"/>
  <legacyDrawingHF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 BREAKDOWN</vt:lpstr>
      <vt:lpstr>'PRICE BREAKDOWN'!Print_Area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2026-05-07T16:49:35Z</cp:lastPrinted>
  <dcterms:created xsi:type="dcterms:W3CDTF">2020-07-29T11:58:51Z</dcterms:created>
  <dcterms:modified xsi:type="dcterms:W3CDTF">2026-05-07T16:50:16Z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