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ubashir/SAMPLE-EXTERIOR-FINISHES/"/>
    </mc:Choice>
  </mc:AlternateContent>
  <xr:revisionPtr revIDLastSave="23" documentId="13_ncr:1_{E4CB7AC2-0A56-4665-BA5D-27A138FF6ED5}" xr6:coauthVersionLast="47" xr6:coauthVersionMax="47" xr10:uidLastSave="{7DFD6ED8-AE28-4CF3-A81D-FC1E6952F0E1}"/>
  <bookViews>
    <workbookView xWindow="20370" yWindow="-120" windowWidth="29040" windowHeight="15840" xr2:uid="{00000000-000D-0000-FFFF-FFFF00000000}"/>
  </bookViews>
  <sheets>
    <sheet name="SIDING &amp; STONE TAKEOFFS" sheetId="12" r:id="rId1"/>
  </sheets>
  <definedNames>
    <definedName name="_xlnm._FilterDatabase" localSheetId="0" hidden="1">'SIDING &amp; STONE TAKEOFFS'!$E$1:$E$299</definedName>
    <definedName name="_xlnm.Print_Area" localSheetId="0">'SIDING &amp; STONE TAKEOFFS'!$A$1:$O$266</definedName>
    <definedName name="_xlnm.Print_Titles" localSheetId="0">'SIDING &amp; STONE TAKEOFFS'!$1:$8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59" i="12" l="1"/>
  <c r="K259" i="12"/>
  <c r="J259" i="12"/>
  <c r="J219" i="12"/>
  <c r="K219" i="12"/>
  <c r="L219" i="12"/>
  <c r="F140" i="12"/>
  <c r="A136" i="12"/>
  <c r="A137" i="12"/>
  <c r="A138" i="12"/>
  <c r="A139" i="12"/>
  <c r="A143" i="12"/>
  <c r="A142" i="12"/>
  <c r="A141" i="12"/>
  <c r="M140" i="12"/>
  <c r="J214" i="12"/>
  <c r="K214" i="12"/>
  <c r="L214" i="12"/>
  <c r="L253" i="12"/>
  <c r="K253" i="12"/>
  <c r="J253" i="12"/>
  <c r="J213" i="12"/>
  <c r="K213" i="12"/>
  <c r="L213" i="12"/>
  <c r="L166" i="12"/>
  <c r="K166" i="12"/>
  <c r="J166" i="12"/>
  <c r="J57" i="12"/>
  <c r="K57" i="12"/>
  <c r="L57" i="12"/>
  <c r="J160" i="12"/>
  <c r="K160" i="12"/>
  <c r="L160" i="12"/>
  <c r="J36" i="12"/>
  <c r="K36" i="12"/>
  <c r="L36" i="12"/>
  <c r="J44" i="12"/>
  <c r="K44" i="12"/>
  <c r="L44" i="12"/>
  <c r="J52" i="12"/>
  <c r="K52" i="12"/>
  <c r="L52" i="12"/>
  <c r="J153" i="12"/>
  <c r="K153" i="12"/>
  <c r="L153" i="12"/>
  <c r="J169" i="12"/>
  <c r="K169" i="12"/>
  <c r="L169" i="12"/>
  <c r="J150" i="12"/>
  <c r="K150" i="12"/>
  <c r="L150" i="12"/>
  <c r="J230" i="12"/>
  <c r="K230" i="12"/>
  <c r="L230" i="12"/>
  <c r="A231" i="12"/>
  <c r="A232" i="12"/>
  <c r="A234" i="12"/>
  <c r="A235" i="12"/>
  <c r="A236" i="12"/>
  <c r="A237" i="12"/>
  <c r="A238" i="12"/>
  <c r="A239" i="12"/>
  <c r="A242" i="12"/>
  <c r="A243" i="12"/>
  <c r="A245" i="12"/>
  <c r="A246" i="12"/>
  <c r="A248" i="12"/>
  <c r="A249" i="12"/>
  <c r="A251" i="12"/>
  <c r="A252" i="12"/>
  <c r="A254" i="12"/>
  <c r="A255" i="12"/>
  <c r="A257" i="12"/>
  <c r="A258" i="12"/>
  <c r="A260" i="12"/>
  <c r="A261" i="12"/>
  <c r="A151" i="12"/>
  <c r="A152" i="12"/>
  <c r="A154" i="12"/>
  <c r="A155" i="12"/>
  <c r="A156" i="12"/>
  <c r="A157" i="12"/>
  <c r="A158" i="12"/>
  <c r="A159" i="12"/>
  <c r="A161" i="12"/>
  <c r="A162" i="12"/>
  <c r="A163" i="12"/>
  <c r="A164" i="12"/>
  <c r="A165" i="12"/>
  <c r="A167" i="12"/>
  <c r="A168" i="12"/>
  <c r="A170" i="12"/>
  <c r="A171" i="12"/>
  <c r="A172" i="12"/>
  <c r="A173" i="12"/>
  <c r="A175" i="12"/>
  <c r="A176" i="12"/>
  <c r="A177" i="12"/>
  <c r="A178" i="12"/>
  <c r="A179" i="12"/>
  <c r="A180" i="12"/>
  <c r="A182" i="12"/>
  <c r="A183" i="12"/>
  <c r="A184" i="12"/>
  <c r="A185" i="12"/>
  <c r="A188" i="12"/>
  <c r="A189" i="12"/>
  <c r="A190" i="12"/>
  <c r="A191" i="12"/>
  <c r="A193" i="12"/>
  <c r="A194" i="12"/>
  <c r="A195" i="12"/>
  <c r="A196" i="12"/>
  <c r="A198" i="12"/>
  <c r="A199" i="12"/>
  <c r="A200" i="12"/>
  <c r="A201" i="12"/>
  <c r="A203" i="12"/>
  <c r="A204" i="12"/>
  <c r="A205" i="12"/>
  <c r="A206" i="12"/>
  <c r="A209" i="12"/>
  <c r="A210" i="12"/>
  <c r="A211" i="12"/>
  <c r="A212" i="12"/>
  <c r="A215" i="12"/>
  <c r="A216" i="12"/>
  <c r="A217" i="12"/>
  <c r="A218" i="12"/>
  <c r="A220" i="12"/>
  <c r="A221" i="12"/>
  <c r="A13" i="12"/>
  <c r="A14" i="12"/>
  <c r="A16" i="12"/>
  <c r="A17" i="12"/>
  <c r="A18" i="12"/>
  <c r="A19" i="12"/>
  <c r="A20" i="12"/>
  <c r="A21" i="12"/>
  <c r="A23" i="12"/>
  <c r="A24" i="12"/>
  <c r="A25" i="12"/>
  <c r="A26" i="12"/>
  <c r="A28" i="12"/>
  <c r="A29" i="12"/>
  <c r="A30" i="12"/>
  <c r="A31" i="12"/>
  <c r="A32" i="12"/>
  <c r="A34" i="12"/>
  <c r="A35" i="12"/>
  <c r="A37" i="12"/>
  <c r="A38" i="12"/>
  <c r="A39" i="12"/>
  <c r="A40" i="12"/>
  <c r="A42" i="12"/>
  <c r="A43" i="12"/>
  <c r="A45" i="12"/>
  <c r="A46" i="12"/>
  <c r="A47" i="12"/>
  <c r="A48" i="12"/>
  <c r="A50" i="12"/>
  <c r="A51" i="12"/>
  <c r="A53" i="12"/>
  <c r="A54" i="12"/>
  <c r="A55" i="12"/>
  <c r="A56" i="12"/>
  <c r="A58" i="12"/>
  <c r="A59" i="12"/>
  <c r="A60" i="12"/>
  <c r="A61" i="12"/>
  <c r="A63" i="12"/>
  <c r="A64" i="12"/>
  <c r="A65" i="12"/>
  <c r="A66" i="12"/>
  <c r="A67" i="12"/>
  <c r="A68" i="12"/>
  <c r="A75" i="12"/>
  <c r="A76" i="12"/>
  <c r="A77" i="12"/>
  <c r="A78" i="12"/>
  <c r="A80" i="12"/>
  <c r="A81" i="12"/>
  <c r="A82" i="12"/>
  <c r="A83" i="12"/>
  <c r="A85" i="12"/>
  <c r="A86" i="12"/>
  <c r="A87" i="12"/>
  <c r="A88" i="12"/>
  <c r="A90" i="12"/>
  <c r="A91" i="12"/>
  <c r="A92" i="12"/>
  <c r="A93" i="12"/>
  <c r="A95" i="12"/>
  <c r="A96" i="12"/>
  <c r="A97" i="12"/>
  <c r="A98" i="12"/>
  <c r="A100" i="12"/>
  <c r="A101" i="12"/>
  <c r="A102" i="12"/>
  <c r="A103" i="12"/>
  <c r="A105" i="12"/>
  <c r="A106" i="12"/>
  <c r="A107" i="12"/>
  <c r="A108" i="12"/>
  <c r="A111" i="12"/>
  <c r="A112" i="12"/>
  <c r="A113" i="12"/>
  <c r="A114" i="12"/>
  <c r="A116" i="12"/>
  <c r="A117" i="12"/>
  <c r="A118" i="12"/>
  <c r="A119" i="12"/>
  <c r="A124" i="12"/>
  <c r="A125" i="12"/>
  <c r="A126" i="12"/>
  <c r="A127" i="12"/>
  <c r="A129" i="12"/>
  <c r="A130" i="12"/>
  <c r="A131" i="12"/>
  <c r="A132" i="12"/>
  <c r="M265" i="12"/>
  <c r="M225" i="12"/>
  <c r="H140" i="12" l="1"/>
  <c r="N140" i="12" s="1"/>
  <c r="O142" i="12" s="1"/>
  <c r="A263" i="12"/>
  <c r="A262" i="12"/>
  <c r="M259" i="12"/>
  <c r="F259" i="12"/>
  <c r="H259" i="12" s="1"/>
  <c r="M253" i="12"/>
  <c r="F253" i="12"/>
  <c r="H253" i="12" s="1"/>
  <c r="M247" i="12"/>
  <c r="H247" i="12"/>
  <c r="M240" i="12"/>
  <c r="H240" i="12"/>
  <c r="M233" i="12"/>
  <c r="F233" i="12"/>
  <c r="H233" i="12" s="1"/>
  <c r="M230" i="12"/>
  <c r="F230" i="12"/>
  <c r="H230" i="12" s="1"/>
  <c r="A229" i="12"/>
  <c r="A228" i="12"/>
  <c r="A227" i="12"/>
  <c r="A223" i="12"/>
  <c r="A222" i="12"/>
  <c r="M219" i="12"/>
  <c r="F219" i="12"/>
  <c r="H219" i="12" s="1"/>
  <c r="M214" i="12"/>
  <c r="H214" i="12"/>
  <c r="M213" i="12"/>
  <c r="F213" i="12"/>
  <c r="H213" i="12" s="1"/>
  <c r="M208" i="12"/>
  <c r="H208" i="12"/>
  <c r="M207" i="12"/>
  <c r="H207" i="12"/>
  <c r="M202" i="12"/>
  <c r="F202" i="12"/>
  <c r="M197" i="12"/>
  <c r="F197" i="12"/>
  <c r="H197" i="12" s="1"/>
  <c r="M192" i="12"/>
  <c r="F192" i="12"/>
  <c r="M187" i="12"/>
  <c r="H187" i="12"/>
  <c r="M186" i="12"/>
  <c r="H186" i="12"/>
  <c r="M181" i="12"/>
  <c r="F181" i="12"/>
  <c r="H181" i="12" s="1"/>
  <c r="M174" i="12"/>
  <c r="F174" i="12"/>
  <c r="H174" i="12" s="1"/>
  <c r="M169" i="12"/>
  <c r="H169" i="12"/>
  <c r="M166" i="12"/>
  <c r="F166" i="12"/>
  <c r="H166" i="12" s="1"/>
  <c r="M160" i="12"/>
  <c r="H160" i="12"/>
  <c r="M153" i="12"/>
  <c r="H153" i="12"/>
  <c r="M150" i="12"/>
  <c r="F150" i="12"/>
  <c r="H150" i="12" s="1"/>
  <c r="A149" i="12"/>
  <c r="A148" i="12"/>
  <c r="A147" i="12"/>
  <c r="F41" i="12"/>
  <c r="H41" i="12" s="1"/>
  <c r="F133" i="12"/>
  <c r="F134" i="12"/>
  <c r="F135" i="12"/>
  <c r="H44" i="12"/>
  <c r="M44" i="12"/>
  <c r="H36" i="12"/>
  <c r="F22" i="12"/>
  <c r="H22" i="12" s="1"/>
  <c r="F27" i="12"/>
  <c r="H27" i="12" s="1"/>
  <c r="M22" i="12"/>
  <c r="M27" i="12"/>
  <c r="F12" i="12"/>
  <c r="H12" i="12" s="1"/>
  <c r="M15" i="12"/>
  <c r="H15" i="12"/>
  <c r="M12" i="12"/>
  <c r="A11" i="12"/>
  <c r="A10" i="12"/>
  <c r="F122" i="12"/>
  <c r="F121" i="12"/>
  <c r="F110" i="12"/>
  <c r="F109" i="12"/>
  <c r="F62" i="12"/>
  <c r="F33" i="12"/>
  <c r="H33" i="12" s="1"/>
  <c r="F104" i="12"/>
  <c r="F99" i="12"/>
  <c r="F49" i="12"/>
  <c r="F89" i="12"/>
  <c r="M36" i="12"/>
  <c r="M33" i="12"/>
  <c r="M41" i="12"/>
  <c r="F57" i="12"/>
  <c r="M122" i="12"/>
  <c r="F115" i="12"/>
  <c r="M94" i="12"/>
  <c r="F94" i="12"/>
  <c r="F84" i="12"/>
  <c r="F79" i="12"/>
  <c r="F74" i="12"/>
  <c r="M74" i="12"/>
  <c r="F73" i="12"/>
  <c r="H73" i="12" s="1"/>
  <c r="M73" i="12"/>
  <c r="F120" i="12"/>
  <c r="F72" i="12"/>
  <c r="F71" i="12"/>
  <c r="F70" i="12"/>
  <c r="F69" i="12"/>
  <c r="N253" i="12" l="1"/>
  <c r="O255" i="12" s="1"/>
  <c r="N247" i="12"/>
  <c r="O249" i="12" s="1"/>
  <c r="N208" i="12"/>
  <c r="N160" i="12"/>
  <c r="O162" i="12" s="1"/>
  <c r="N169" i="12"/>
  <c r="N187" i="12"/>
  <c r="N240" i="12"/>
  <c r="O243" i="12" s="1"/>
  <c r="N166" i="12"/>
  <c r="N174" i="12"/>
  <c r="O176" i="12" s="1"/>
  <c r="N207" i="12"/>
  <c r="N233" i="12"/>
  <c r="N259" i="12"/>
  <c r="O261" i="12" s="1"/>
  <c r="N213" i="12"/>
  <c r="N230" i="12"/>
  <c r="N15" i="12"/>
  <c r="N153" i="12"/>
  <c r="N186" i="12"/>
  <c r="N214" i="12"/>
  <c r="N44" i="12"/>
  <c r="N150" i="12"/>
  <c r="N181" i="12"/>
  <c r="O183" i="12" s="1"/>
  <c r="N219" i="12"/>
  <c r="O221" i="12" s="1"/>
  <c r="N197" i="12"/>
  <c r="O199" i="12" s="1"/>
  <c r="H192" i="12"/>
  <c r="N192" i="12" s="1"/>
  <c r="O194" i="12" s="1"/>
  <c r="H202" i="12"/>
  <c r="N202" i="12" s="1"/>
  <c r="O204" i="12" s="1"/>
  <c r="N22" i="12"/>
  <c r="O24" i="12" s="1"/>
  <c r="N27" i="12"/>
  <c r="O29" i="12" s="1"/>
  <c r="N12" i="12"/>
  <c r="N36" i="12"/>
  <c r="N33" i="12"/>
  <c r="N41" i="12"/>
  <c r="H122" i="12"/>
  <c r="N122" i="12" s="1"/>
  <c r="H94" i="12"/>
  <c r="N94" i="12" s="1"/>
  <c r="O96" i="12" s="1"/>
  <c r="H74" i="12"/>
  <c r="N74" i="12" s="1"/>
  <c r="N73" i="12"/>
  <c r="H134" i="12"/>
  <c r="M135" i="12"/>
  <c r="H135" i="12"/>
  <c r="M134" i="12"/>
  <c r="M133" i="12"/>
  <c r="O210" i="12" l="1"/>
  <c r="O189" i="12"/>
  <c r="O216" i="12"/>
  <c r="O171" i="12"/>
  <c r="O235" i="12"/>
  <c r="O264" i="12" s="1"/>
  <c r="N264" i="12"/>
  <c r="N265" i="12" s="1"/>
  <c r="N266" i="12" s="1"/>
  <c r="O17" i="12"/>
  <c r="N224" i="12"/>
  <c r="N225" i="12" s="1"/>
  <c r="N226" i="12" s="1"/>
  <c r="O155" i="12"/>
  <c r="O38" i="12"/>
  <c r="O46" i="12"/>
  <c r="N135" i="12"/>
  <c r="N134" i="12"/>
  <c r="H133" i="12"/>
  <c r="N133" i="12" s="1"/>
  <c r="O224" i="12" l="1"/>
  <c r="O225" i="12" s="1"/>
  <c r="O226" i="12" s="1"/>
  <c r="C6" i="12" s="1"/>
  <c r="O137" i="12"/>
  <c r="O265" i="12"/>
  <c r="O266" i="12" s="1"/>
  <c r="C7" i="12" s="1"/>
  <c r="H72" i="12"/>
  <c r="H99" i="12"/>
  <c r="H49" i="12"/>
  <c r="M89" i="12"/>
  <c r="M84" i="12"/>
  <c r="H84" i="12"/>
  <c r="M79" i="12"/>
  <c r="M99" i="12"/>
  <c r="H57" i="12"/>
  <c r="M52" i="12"/>
  <c r="H52" i="12"/>
  <c r="M49" i="12"/>
  <c r="H123" i="12"/>
  <c r="M123" i="12"/>
  <c r="M72" i="12"/>
  <c r="H71" i="12"/>
  <c r="M71" i="12"/>
  <c r="H70" i="12"/>
  <c r="M70" i="12"/>
  <c r="M69" i="12"/>
  <c r="M104" i="12"/>
  <c r="M57" i="12"/>
  <c r="M62" i="12"/>
  <c r="N84" i="12" l="1"/>
  <c r="O86" i="12" s="1"/>
  <c r="H79" i="12"/>
  <c r="N79" i="12" s="1"/>
  <c r="O81" i="12" s="1"/>
  <c r="H89" i="12"/>
  <c r="N89" i="12" s="1"/>
  <c r="O91" i="12" s="1"/>
  <c r="N49" i="12"/>
  <c r="N99" i="12"/>
  <c r="O101" i="12" s="1"/>
  <c r="N52" i="12"/>
  <c r="N123" i="12"/>
  <c r="N72" i="12"/>
  <c r="N71" i="12"/>
  <c r="N70" i="12"/>
  <c r="H69" i="12"/>
  <c r="N69" i="12" s="1"/>
  <c r="H104" i="12"/>
  <c r="N104" i="12" s="1"/>
  <c r="O106" i="12" s="1"/>
  <c r="N57" i="12"/>
  <c r="O59" i="12" s="1"/>
  <c r="H62" i="12"/>
  <c r="N62" i="12" s="1"/>
  <c r="O64" i="12" s="1"/>
  <c r="M128" i="12"/>
  <c r="O76" i="12" l="1"/>
  <c r="O54" i="12"/>
  <c r="H128" i="12"/>
  <c r="N128" i="12" s="1"/>
  <c r="O130" i="12" s="1"/>
  <c r="M115" i="12"/>
  <c r="H115" i="12"/>
  <c r="H110" i="12"/>
  <c r="M109" i="12"/>
  <c r="H109" i="12"/>
  <c r="A9" i="12"/>
  <c r="A12" i="12" l="1"/>
  <c r="N109" i="12"/>
  <c r="M110" i="12"/>
  <c r="N110" i="12" s="1"/>
  <c r="M120" i="12"/>
  <c r="M121" i="12"/>
  <c r="N115" i="12"/>
  <c r="O117" i="12" s="1"/>
  <c r="H120" i="12"/>
  <c r="H121" i="12"/>
  <c r="O112" i="12" l="1"/>
  <c r="A15" i="12"/>
  <c r="N121" i="12"/>
  <c r="N120" i="12"/>
  <c r="N144" i="12" l="1"/>
  <c r="N145" i="12" s="1"/>
  <c r="N146" i="12" s="1"/>
  <c r="O125" i="12"/>
  <c r="O144" i="12" s="1"/>
  <c r="O145" i="12" s="1"/>
  <c r="O146" i="12" s="1"/>
  <c r="C5" i="12" s="1"/>
  <c r="A22" i="12"/>
  <c r="A27" i="12" l="1"/>
  <c r="A33" i="12" s="1"/>
  <c r="A36" i="12" s="1"/>
  <c r="A41" i="12" l="1"/>
  <c r="A44" i="12" l="1"/>
  <c r="A49" i="12" s="1"/>
  <c r="A52" i="12" s="1"/>
  <c r="A57" i="12" l="1"/>
  <c r="A62" i="12" l="1"/>
  <c r="A69" i="12" l="1"/>
  <c r="A70" i="12" s="1"/>
  <c r="A71" i="12" s="1"/>
  <c r="A72" i="12" s="1"/>
  <c r="A73" i="12" s="1"/>
  <c r="A74" i="12" s="1"/>
  <c r="A79" i="12" s="1"/>
  <c r="A84" i="12" s="1"/>
  <c r="A89" i="12" s="1"/>
  <c r="A94" i="12" s="1"/>
  <c r="A99" i="12" s="1"/>
  <c r="A104" i="12" s="1"/>
  <c r="A109" i="12" s="1"/>
  <c r="A110" i="12" s="1"/>
  <c r="A115" i="12" s="1"/>
  <c r="A120" i="12" s="1"/>
  <c r="A121" i="12" s="1"/>
  <c r="A122" i="12" s="1"/>
  <c r="A123" i="12" s="1"/>
  <c r="A128" i="12" s="1"/>
  <c r="A133" i="12" s="1"/>
  <c r="A134" i="12" s="1"/>
  <c r="A135" i="12" s="1"/>
  <c r="A140" i="12" s="1"/>
  <c r="A150" i="12" l="1"/>
  <c r="A153" i="12" l="1"/>
  <c r="A160" i="12" l="1"/>
  <c r="A166" i="12" l="1"/>
  <c r="A169" i="12" l="1"/>
  <c r="A174" i="12" l="1"/>
  <c r="A181" i="12" l="1"/>
  <c r="A186" i="12" s="1"/>
  <c r="A187" i="12" s="1"/>
  <c r="A192" i="12" s="1"/>
  <c r="A197" i="12" l="1"/>
  <c r="A202" i="12" s="1"/>
  <c r="A207" i="12" s="1"/>
  <c r="A208" i="12" s="1"/>
  <c r="A213" i="12" s="1"/>
  <c r="A214" i="12" s="1"/>
  <c r="A219" i="12" s="1"/>
  <c r="A230" i="12" l="1"/>
  <c r="A233" i="12" s="1"/>
  <c r="A240" i="12" s="1"/>
  <c r="A247" i="12" s="1"/>
  <c r="A253" i="12" s="1"/>
  <c r="A259" i="12" s="1"/>
</calcChain>
</file>

<file path=xl/sharedStrings.xml><?xml version="1.0" encoding="utf-8"?>
<sst xmlns="http://schemas.openxmlformats.org/spreadsheetml/2006/main" count="362" uniqueCount="140">
  <si>
    <t>PROJECT</t>
  </si>
  <si>
    <t>ADDRESS</t>
  </si>
  <si>
    <t>Date of submission</t>
  </si>
  <si>
    <t>Date of plans</t>
  </si>
  <si>
    <t>SR. NO.</t>
  </si>
  <si>
    <t>DWG. NO.</t>
  </si>
  <si>
    <t>DETAIL NO.</t>
  </si>
  <si>
    <t>CSI NO.</t>
  </si>
  <si>
    <t>DESCRIPTION</t>
  </si>
  <si>
    <t>QTY.</t>
  </si>
  <si>
    <t>WASTE</t>
  </si>
  <si>
    <t>QTY. W/ WASTE</t>
  </si>
  <si>
    <t>UNIT</t>
  </si>
  <si>
    <t>TOTAL COST</t>
  </si>
  <si>
    <t>SUB TOTAL</t>
  </si>
  <si>
    <t>SF</t>
  </si>
  <si>
    <t>LF</t>
  </si>
  <si>
    <t>FABRICATION COST</t>
  </si>
  <si>
    <t>INSTALLATION COST</t>
  </si>
  <si>
    <t>TOTAL UNIT COST</t>
  </si>
  <si>
    <t>MATERIAL COST</t>
  </si>
  <si>
    <t>O&amp;P</t>
  </si>
  <si>
    <t>UNDERLAYMENT</t>
  </si>
  <si>
    <t>EXTERIOR SIDING - SIDING &amp; TRIMS</t>
  </si>
  <si>
    <t>Flashing Sub Total</t>
  </si>
  <si>
    <t>FIBER CEMENT PANEL SIDING</t>
  </si>
  <si>
    <t>DOOR &amp; WINDOW TRIM</t>
  </si>
  <si>
    <t>Door &amp; Window Trim Sub Total</t>
  </si>
  <si>
    <t>Starter Trim Sub Total</t>
  </si>
  <si>
    <t>FLASHINGS</t>
  </si>
  <si>
    <t>Corner Board Sub Total</t>
  </si>
  <si>
    <t>CORNER BOARD :</t>
  </si>
  <si>
    <t>STARTER TRIM</t>
  </si>
  <si>
    <t>Fiber Cement Panel Siding Sub Total</t>
  </si>
  <si>
    <t>BUILDING 1</t>
  </si>
  <si>
    <t>MAINTENANCE BUILDING</t>
  </si>
  <si>
    <t>A9.01</t>
  </si>
  <si>
    <t>SIDING ACCESSORIES</t>
  </si>
  <si>
    <t>EAVE FREIZE</t>
  </si>
  <si>
    <t>EAVE FASCIA</t>
  </si>
  <si>
    <t>EAVE SOFFIT</t>
  </si>
  <si>
    <t>Eave Freize Sub Total</t>
  </si>
  <si>
    <t>Eave Fascia Sub Total</t>
  </si>
  <si>
    <t>Eave Soffit Sub Total</t>
  </si>
  <si>
    <t>REV0</t>
  </si>
  <si>
    <t>Fiber Cement Panels</t>
  </si>
  <si>
    <t>FIBER CEMENT PANELS</t>
  </si>
  <si>
    <t>TRIM BOARDS:</t>
  </si>
  <si>
    <t>Trim Boards Sub Total</t>
  </si>
  <si>
    <t xml:space="preserve">Flashing </t>
  </si>
  <si>
    <t>FIBER CEMENT COLUMN WRAPPING</t>
  </si>
  <si>
    <t xml:space="preserve">Fiber Cement Panels @ Columns </t>
  </si>
  <si>
    <t>Fiber Cement Vented Soffit Boards</t>
  </si>
  <si>
    <t>EAVE SOFFITS</t>
  </si>
  <si>
    <t>EAVE FREZIE</t>
  </si>
  <si>
    <t>RAKE FASCIA</t>
  </si>
  <si>
    <t>RAKE SOFFITS</t>
  </si>
  <si>
    <t>Fiber Cement Column Wrapping Sub Total</t>
  </si>
  <si>
    <t>Eave Fascias Sub Total</t>
  </si>
  <si>
    <t>Eave Soffits Sub Total</t>
  </si>
  <si>
    <t>Rake Fascias Sub Total</t>
  </si>
  <si>
    <t>Rake Soffits Sub Total</t>
  </si>
  <si>
    <t xml:space="preserve">Wall flashing @Window head &amp; Sill </t>
  </si>
  <si>
    <t>Sealant @ Openings/Penetrations</t>
  </si>
  <si>
    <t>COMPACTOR ENCLOSURE</t>
  </si>
  <si>
    <t>STONE VENEER</t>
  </si>
  <si>
    <t>Manufactured Stone Venner</t>
  </si>
  <si>
    <t>Stone Veneer Sub Total</t>
  </si>
  <si>
    <t>SCAFFOLDINGS</t>
  </si>
  <si>
    <t>Scaffoldings</t>
  </si>
  <si>
    <t>Scaffoldings Sub Total</t>
  </si>
  <si>
    <t>ACCESSORIES</t>
  </si>
  <si>
    <t>STONE CAP:</t>
  </si>
  <si>
    <t>1'-0" Wide Cast Stone Cap</t>
  </si>
  <si>
    <t>6/A9.01</t>
  </si>
  <si>
    <t>Stone Cap Sub Total</t>
  </si>
  <si>
    <r>
      <t xml:space="preserve">Air &amp; Weather Barrier </t>
    </r>
    <r>
      <rPr>
        <b/>
        <i/>
        <sz val="12"/>
        <color rgb="FF002060"/>
        <rFont val="Calibri"/>
        <family val="2"/>
        <scheme val="minor"/>
      </rPr>
      <t>(Assumed)</t>
    </r>
  </si>
  <si>
    <t>CONTROL JOINTS</t>
  </si>
  <si>
    <t>Control Joints</t>
  </si>
  <si>
    <t>Control Joints Sub Total</t>
  </si>
  <si>
    <t>A9.10</t>
  </si>
  <si>
    <t>TRIM BOARS:</t>
  </si>
  <si>
    <t>1x4 Fiber Cement Trim Board</t>
  </si>
  <si>
    <t>Trim Board Sub Total</t>
  </si>
  <si>
    <t>2x10 Fiber Cement Frieze Board</t>
  </si>
  <si>
    <t>Fiber Cement Panels Sub Total</t>
  </si>
  <si>
    <t>Fiber Cement Vented Soffit Board</t>
  </si>
  <si>
    <t>2x4 Wood Trim @ Outer Corner</t>
  </si>
  <si>
    <t>2x6 PT Wood Trim @ Jamb</t>
  </si>
  <si>
    <t>2x8 PT Wood Trim @ Head</t>
  </si>
  <si>
    <t>BEAM WRAPPING</t>
  </si>
  <si>
    <t>Beam Wrapping Sub Total</t>
  </si>
  <si>
    <r>
      <t xml:space="preserve">Beam Wrapping
</t>
    </r>
    <r>
      <rPr>
        <b/>
        <i/>
        <sz val="12"/>
        <color rgb="FF002060"/>
        <rFont val="Calibri"/>
        <family val="2"/>
        <scheme val="minor"/>
      </rPr>
      <t xml:space="preserve">
Note: As per plans and elevations it looks like beam to be wrapped but details are not cleared so w ehave inlcuded it as separately in our takeoffs. Please Confirm and VIF.</t>
    </r>
  </si>
  <si>
    <t>Building Wrapp</t>
  </si>
  <si>
    <t>5/A9.10</t>
  </si>
  <si>
    <t xml:space="preserve">2x6 Fiber Cement Eave Fascia Trim @ Cupola </t>
  </si>
  <si>
    <t>2x8 Fiber Cement Eave Fascia Trim</t>
  </si>
  <si>
    <t>1x2 Hardie Trim</t>
  </si>
  <si>
    <t>1x4 Hardie Trim</t>
  </si>
  <si>
    <t>1x6 Hardie Trim</t>
  </si>
  <si>
    <t>1x8 Hardie Trim</t>
  </si>
  <si>
    <t>2" Wood Brick Mold @ Head &amp; Jamb</t>
  </si>
  <si>
    <t>2x4 Column Base &amp; Cap</t>
  </si>
  <si>
    <t>2x4 PT Wood Trim @ Jambs &amp; Sills</t>
  </si>
  <si>
    <t>2x4 Wood Trim Band</t>
  </si>
  <si>
    <t>2x6 FC Trim Eave Fascia</t>
  </si>
  <si>
    <t>2x6 FC Trim Eave Frezie</t>
  </si>
  <si>
    <t>2x6 FC Trim Rake Fascia</t>
  </si>
  <si>
    <t>RAKE FRIEZE</t>
  </si>
  <si>
    <t>2x6 FC Trim Rake Freize</t>
  </si>
  <si>
    <t>2x6 Starter Trim</t>
  </si>
  <si>
    <t>2x8 PT Wood Trim @ Heads</t>
  </si>
  <si>
    <t>2x8 PT Wood Trim @ Balcony Heads</t>
  </si>
  <si>
    <t>DECORATIVE WOOD BRACKETS</t>
  </si>
  <si>
    <t>Decorative Wood Brackets</t>
  </si>
  <si>
    <t>EA.</t>
  </si>
  <si>
    <t>Decorative Wood Brackets Sub Total</t>
  </si>
  <si>
    <t>FIBER CEMENT SIDING</t>
  </si>
  <si>
    <t>Fiber Cement Siding 8" Exposure</t>
  </si>
  <si>
    <t>FIBER CEMENT BATTEN BOARD SIDING</t>
  </si>
  <si>
    <t>Fiber Cement Batten Board Siding</t>
  </si>
  <si>
    <t>Fiber Cement Panel Soffits Ceiling</t>
  </si>
  <si>
    <t>FIBER CEMENT SOFFITS CEILING</t>
  </si>
  <si>
    <t>Fiber Cement Soffits Ceilings Sub Total</t>
  </si>
  <si>
    <t>2x4 Wood Trim @ Interior Corner</t>
  </si>
  <si>
    <t>2x4 Wood Trim @ Exterior Corner</t>
  </si>
  <si>
    <t>BAND/WATER TABLE</t>
  </si>
  <si>
    <t>STONE SILL</t>
  </si>
  <si>
    <t>Synthetic Stone Sill</t>
  </si>
  <si>
    <t>Synthetic Stone Band/Water Table</t>
  </si>
  <si>
    <t>A4.10-A4.14</t>
  </si>
  <si>
    <t>Fiber Cement Batten Siding Sub Total</t>
  </si>
  <si>
    <t>Fiber Cement Horizontal Siding Sub Total</t>
  </si>
  <si>
    <t>Flashing</t>
  </si>
  <si>
    <t>A7.01-A7.07</t>
  </si>
  <si>
    <t>BUILDING TYPE - I</t>
  </si>
  <si>
    <t>-</t>
  </si>
  <si>
    <t>E-mail: estimate@msbestimating.com</t>
  </si>
  <si>
    <t xml:space="preserve">Contact: </t>
  </si>
  <si>
    <t>(305)-813-0053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</si>
</sst>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164" formatCode="[$-F800]dddd\,\ mmmm\ dd\,\ yyyy"/>
    <numFmt numFmtId="165" formatCode="_(&quot;$&quot;* #,##0_);_(&quot;$&quot;* \(#,##0\);_(&quot;$&quot;* &quot;-&quot;??_);_(@_)"/>
    <numFmt numFmtId="166" formatCode="&quot;$&quot;#,##0"/>
    <numFmt numFmtId="167" formatCode="_(&quot;$&quot;* #,##0.00_);_(&quot;$&quot;* \(#,##0.00\);_(&quot;$&quot;* &quot;-&quot;?_);_(@_)"/>
    <numFmt numFmtId="168" formatCode="_(&quot;$&quot;* #,##0.0_);_(&quot;$&quot;* \(#,##0.0\);_(&quot;$&quot;* &quot;-&quot;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2"/>
      <color theme="0"/>
      <name val="Calibri"/>
      <family val="2"/>
      <scheme val="minor"/>
    </font>
    <font>
      <b/>
      <sz val="14"/>
      <name val="Calibri"/>
      <family val="2"/>
      <scheme val="minor"/>
    </font>
    <font>
      <u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name val="Cambria"/>
      <family val="1"/>
    </font>
    <font>
      <b/>
      <i/>
      <sz val="12"/>
      <name val="Arial"/>
      <family val="2"/>
    </font>
    <font>
      <b/>
      <sz val="14"/>
      <color theme="0"/>
      <name val="Calibri Light"/>
      <family val="1"/>
      <scheme val="major"/>
    </font>
    <font>
      <sz val="14"/>
      <color theme="0"/>
      <name val="Calibri Light"/>
      <family val="1"/>
      <scheme val="major"/>
    </font>
    <font>
      <sz val="14"/>
      <color theme="0"/>
      <name val="Calibri"/>
      <family val="2"/>
      <scheme val="minor"/>
    </font>
    <font>
      <b/>
      <sz val="14"/>
      <color theme="0"/>
      <name val="Verdana"/>
      <family val="2"/>
    </font>
    <font>
      <sz val="10"/>
      <name val="Arial"/>
      <family val="2"/>
    </font>
    <font>
      <b/>
      <i/>
      <sz val="12"/>
      <color theme="8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u/>
      <sz val="12"/>
      <color theme="10"/>
      <name val="Arial"/>
      <family val="2"/>
    </font>
    <font>
      <u/>
      <sz val="14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7" fillId="0" borderId="0"/>
    <xf numFmtId="0" fontId="21" fillId="0" borderId="0" applyNumberFormat="0" applyFill="0" applyBorder="0" applyAlignment="0" applyProtection="0"/>
  </cellStyleXfs>
  <cellXfs count="153">
    <xf numFmtId="0" fontId="0" fillId="0" borderId="0" xfId="0"/>
    <xf numFmtId="0" fontId="3" fillId="0" borderId="0" xfId="0" applyFont="1" applyAlignment="1">
      <alignment vertical="top"/>
    </xf>
    <xf numFmtId="0" fontId="3" fillId="2" borderId="5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left" vertical="top"/>
    </xf>
    <xf numFmtId="2" fontId="3" fillId="2" borderId="5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8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/>
    </xf>
    <xf numFmtId="2" fontId="3" fillId="0" borderId="0" xfId="0" applyNumberFormat="1" applyFont="1" applyAlignment="1">
      <alignment vertical="top" wrapText="1"/>
    </xf>
    <xf numFmtId="2" fontId="3" fillId="0" borderId="0" xfId="0" applyNumberFormat="1" applyFont="1" applyAlignment="1">
      <alignment horizontal="center" vertical="top" wrapText="1"/>
    </xf>
    <xf numFmtId="166" fontId="3" fillId="0" borderId="0" xfId="0" applyNumberFormat="1" applyFont="1" applyAlignment="1">
      <alignment vertical="top"/>
    </xf>
    <xf numFmtId="2" fontId="12" fillId="2" borderId="5" xfId="0" applyNumberFormat="1" applyFont="1" applyFill="1" applyBorder="1" applyAlignment="1">
      <alignment horizontal="left" vertical="top"/>
    </xf>
    <xf numFmtId="0" fontId="21" fillId="2" borderId="5" xfId="6" applyFill="1" applyBorder="1" applyAlignment="1">
      <alignment horizontal="right" vertical="top"/>
    </xf>
    <xf numFmtId="0" fontId="21" fillId="2" borderId="0" xfId="6" applyFill="1" applyBorder="1" applyAlignment="1">
      <alignment horizontal="center" vertical="top"/>
    </xf>
    <xf numFmtId="2" fontId="2" fillId="2" borderId="1" xfId="0" applyNumberFormat="1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center" vertical="top"/>
    </xf>
    <xf numFmtId="164" fontId="11" fillId="2" borderId="3" xfId="0" applyNumberFormat="1" applyFont="1" applyFill="1" applyBorder="1" applyAlignment="1">
      <alignment vertical="top"/>
    </xf>
    <xf numFmtId="2" fontId="2" fillId="2" borderId="3" xfId="0" applyNumberFormat="1" applyFont="1" applyFill="1" applyBorder="1" applyAlignment="1">
      <alignment horizontal="right" vertical="top"/>
    </xf>
    <xf numFmtId="2" fontId="2" fillId="2" borderId="3" xfId="0" applyNumberFormat="1" applyFont="1" applyFill="1" applyBorder="1" applyAlignment="1">
      <alignment vertical="top"/>
    </xf>
    <xf numFmtId="1" fontId="3" fillId="2" borderId="3" xfId="0" applyNumberFormat="1" applyFont="1" applyFill="1" applyBorder="1" applyAlignment="1">
      <alignment vertical="top"/>
    </xf>
    <xf numFmtId="2" fontId="2" fillId="2" borderId="2" xfId="0" applyNumberFormat="1" applyFont="1" applyFill="1" applyBorder="1" applyAlignment="1">
      <alignment vertical="top"/>
    </xf>
    <xf numFmtId="14" fontId="3" fillId="2" borderId="8" xfId="0" applyNumberFormat="1" applyFont="1" applyFill="1" applyBorder="1" applyAlignment="1">
      <alignment vertical="top"/>
    </xf>
    <xf numFmtId="0" fontId="3" fillId="2" borderId="8" xfId="0" applyFont="1" applyFill="1" applyBorder="1" applyAlignment="1">
      <alignment vertical="top"/>
    </xf>
    <xf numFmtId="0" fontId="22" fillId="2" borderId="8" xfId="6" applyFont="1" applyFill="1" applyBorder="1" applyAlignment="1">
      <alignment horizontal="center" vertical="top"/>
    </xf>
    <xf numFmtId="0" fontId="21" fillId="2" borderId="7" xfId="6" applyFill="1" applyBorder="1" applyAlignment="1">
      <alignment horizontal="right" vertical="top"/>
    </xf>
    <xf numFmtId="2" fontId="13" fillId="3" borderId="9" xfId="0" applyNumberFormat="1" applyFont="1" applyFill="1" applyBorder="1" applyAlignment="1">
      <alignment horizontal="left"/>
    </xf>
    <xf numFmtId="0" fontId="14" fillId="3" borderId="10" xfId="0" applyFont="1" applyFill="1" applyBorder="1" applyAlignment="1">
      <alignment horizontal="left"/>
    </xf>
    <xf numFmtId="2" fontId="19" fillId="3" borderId="10" xfId="0" applyNumberFormat="1" applyFont="1" applyFill="1" applyBorder="1" applyAlignment="1">
      <alignment horizontal="left"/>
    </xf>
    <xf numFmtId="0" fontId="15" fillId="3" borderId="10" xfId="0" applyFont="1" applyFill="1" applyBorder="1" applyAlignment="1">
      <alignment horizontal="right"/>
    </xf>
    <xf numFmtId="2" fontId="16" fillId="3" borderId="10" xfId="0" applyNumberFormat="1" applyFont="1" applyFill="1" applyBorder="1" applyAlignment="1">
      <alignment horizontal="left" wrapText="1"/>
    </xf>
    <xf numFmtId="2" fontId="15" fillId="3" borderId="10" xfId="0" applyNumberFormat="1" applyFont="1" applyFill="1" applyBorder="1" applyAlignment="1">
      <alignment horizontal="center"/>
    </xf>
    <xf numFmtId="2" fontId="15" fillId="3" borderId="10" xfId="0" applyNumberFormat="1" applyFont="1" applyFill="1" applyBorder="1" applyAlignment="1">
      <alignment horizontal="right"/>
    </xf>
    <xf numFmtId="2" fontId="19" fillId="3" borderId="11" xfId="0" applyNumberFormat="1" applyFont="1" applyFill="1" applyBorder="1" applyAlignment="1">
      <alignment horizontal="right"/>
    </xf>
    <xf numFmtId="0" fontId="3" fillId="3" borderId="3" xfId="0" applyFont="1" applyFill="1" applyBorder="1"/>
    <xf numFmtId="0" fontId="3" fillId="3" borderId="0" xfId="0" applyFont="1" applyFill="1" applyAlignment="1">
      <alignment vertical="top"/>
    </xf>
    <xf numFmtId="0" fontId="10" fillId="3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vertical="top"/>
    </xf>
    <xf numFmtId="1" fontId="4" fillId="5" borderId="6" xfId="0" applyNumberFormat="1" applyFont="1" applyFill="1" applyBorder="1" applyAlignment="1">
      <alignment horizontal="left" vertical="top"/>
    </xf>
    <xf numFmtId="1" fontId="4" fillId="5" borderId="8" xfId="0" applyNumberFormat="1" applyFont="1" applyFill="1" applyBorder="1" applyAlignment="1">
      <alignment horizontal="left" vertical="top"/>
    </xf>
    <xf numFmtId="0" fontId="4" fillId="5" borderId="8" xfId="0" applyFont="1" applyFill="1" applyBorder="1" applyAlignment="1">
      <alignment horizontal="justify" vertical="top" wrapText="1"/>
    </xf>
    <xf numFmtId="41" fontId="4" fillId="5" borderId="8" xfId="0" applyNumberFormat="1" applyFont="1" applyFill="1" applyBorder="1" applyAlignment="1">
      <alignment horizontal="right" vertical="top"/>
    </xf>
    <xf numFmtId="0" fontId="4" fillId="5" borderId="8" xfId="0" applyFont="1" applyFill="1" applyBorder="1" applyAlignment="1">
      <alignment horizontal="center" vertical="top"/>
    </xf>
    <xf numFmtId="0" fontId="4" fillId="5" borderId="7" xfId="0" applyFont="1" applyFill="1" applyBorder="1" applyAlignment="1">
      <alignment horizontal="center" vertical="top"/>
    </xf>
    <xf numFmtId="9" fontId="4" fillId="5" borderId="17" xfId="0" applyNumberFormat="1" applyFont="1" applyFill="1" applyBorder="1" applyAlignment="1">
      <alignment horizontal="center" vertical="top"/>
    </xf>
    <xf numFmtId="165" fontId="4" fillId="5" borderId="14" xfId="0" applyNumberFormat="1" applyFont="1" applyFill="1" applyBorder="1" applyAlignment="1">
      <alignment horizontal="left" vertical="top"/>
    </xf>
    <xf numFmtId="165" fontId="4" fillId="5" borderId="11" xfId="0" applyNumberFormat="1" applyFont="1" applyFill="1" applyBorder="1" applyAlignment="1">
      <alignment horizontal="left" vertical="top"/>
    </xf>
    <xf numFmtId="0" fontId="3" fillId="5" borderId="0" xfId="0" applyFont="1" applyFill="1" applyAlignment="1">
      <alignment vertical="top"/>
    </xf>
    <xf numFmtId="2" fontId="13" fillId="3" borderId="10" xfId="0" applyNumberFormat="1" applyFont="1" applyFill="1" applyBorder="1" applyAlignment="1">
      <alignment horizontal="left"/>
    </xf>
    <xf numFmtId="165" fontId="19" fillId="3" borderId="11" xfId="1" applyNumberFormat="1" applyFont="1" applyFill="1" applyBorder="1" applyAlignment="1">
      <alignment horizontal="right"/>
    </xf>
    <xf numFmtId="0" fontId="8" fillId="5" borderId="0" xfId="0" applyFont="1" applyFill="1" applyAlignment="1">
      <alignment vertical="top"/>
    </xf>
    <xf numFmtId="0" fontId="8" fillId="6" borderId="0" xfId="0" applyFont="1" applyFill="1" applyAlignment="1">
      <alignment vertical="top"/>
    </xf>
    <xf numFmtId="0" fontId="3" fillId="2" borderId="3" xfId="0" applyFont="1" applyFill="1" applyBorder="1"/>
    <xf numFmtId="0" fontId="10" fillId="2" borderId="0" xfId="0" applyFont="1" applyFill="1" applyAlignment="1">
      <alignment horizontal="center" vertical="center" wrapText="1"/>
    </xf>
    <xf numFmtId="44" fontId="8" fillId="2" borderId="0" xfId="0" applyNumberFormat="1" applyFont="1" applyFill="1" applyAlignment="1">
      <alignment vertical="top"/>
    </xf>
    <xf numFmtId="44" fontId="0" fillId="2" borderId="0" xfId="0" applyNumberFormat="1" applyFill="1" applyAlignment="1">
      <alignment vertical="top"/>
    </xf>
    <xf numFmtId="165" fontId="3" fillId="2" borderId="0" xfId="0" applyNumberFormat="1" applyFont="1" applyFill="1" applyAlignment="1">
      <alignment vertical="top"/>
    </xf>
    <xf numFmtId="0" fontId="8" fillId="2" borderId="0" xfId="0" applyFont="1" applyFill="1" applyAlignment="1">
      <alignment vertical="top"/>
    </xf>
    <xf numFmtId="2" fontId="13" fillId="3" borderId="1" xfId="0" applyNumberFormat="1" applyFont="1" applyFill="1" applyBorder="1" applyAlignment="1">
      <alignment horizontal="left"/>
    </xf>
    <xf numFmtId="1" fontId="3" fillId="2" borderId="0" xfId="0" applyNumberFormat="1" applyFont="1" applyFill="1" applyAlignment="1">
      <alignment vertical="top"/>
    </xf>
    <xf numFmtId="14" fontId="3" fillId="2" borderId="0" xfId="0" applyNumberFormat="1" applyFont="1" applyFill="1" applyAlignment="1">
      <alignment horizontal="left" vertical="top"/>
    </xf>
    <xf numFmtId="14" fontId="3" fillId="2" borderId="0" xfId="0" applyNumberFormat="1" applyFont="1" applyFill="1" applyAlignment="1">
      <alignment vertical="top"/>
    </xf>
    <xf numFmtId="164" fontId="3" fillId="2" borderId="0" xfId="0" applyNumberFormat="1" applyFont="1" applyFill="1" applyAlignment="1">
      <alignment vertical="top"/>
    </xf>
    <xf numFmtId="2" fontId="3" fillId="2" borderId="0" xfId="0" applyNumberFormat="1" applyFont="1" applyFill="1" applyAlignment="1">
      <alignment horizontal="center" vertical="top"/>
    </xf>
    <xf numFmtId="2" fontId="2" fillId="2" borderId="0" xfId="3" applyNumberFormat="1" applyFont="1" applyFill="1" applyAlignment="1">
      <alignment vertical="top"/>
    </xf>
    <xf numFmtId="2" fontId="12" fillId="2" borderId="0" xfId="0" applyNumberFormat="1" applyFont="1" applyFill="1" applyAlignment="1">
      <alignment horizontal="left" vertical="top"/>
    </xf>
    <xf numFmtId="165" fontId="4" fillId="5" borderId="0" xfId="1" applyNumberFormat="1" applyFont="1" applyFill="1" applyBorder="1" applyAlignment="1" applyProtection="1">
      <alignment horizontal="left" vertical="top"/>
    </xf>
    <xf numFmtId="0" fontId="4" fillId="2" borderId="0" xfId="0" applyFont="1" applyFill="1" applyAlignment="1">
      <alignment vertical="top"/>
    </xf>
    <xf numFmtId="2" fontId="4" fillId="5" borderId="4" xfId="0" applyNumberFormat="1" applyFont="1" applyFill="1" applyBorder="1" applyAlignment="1">
      <alignment horizontal="left" vertical="top"/>
    </xf>
    <xf numFmtId="0" fontId="3" fillId="5" borderId="5" xfId="0" applyFont="1" applyFill="1" applyBorder="1" applyAlignment="1">
      <alignment horizontal="center" vertical="top"/>
    </xf>
    <xf numFmtId="2" fontId="4" fillId="5" borderId="6" xfId="0" applyNumberFormat="1" applyFont="1" applyFill="1" applyBorder="1" applyAlignment="1">
      <alignment horizontal="left" vertical="top"/>
    </xf>
    <xf numFmtId="0" fontId="3" fillId="5" borderId="7" xfId="0" applyFont="1" applyFill="1" applyBorder="1" applyAlignment="1">
      <alignment horizontal="center" vertical="top"/>
    </xf>
    <xf numFmtId="0" fontId="14" fillId="3" borderId="9" xfId="0" applyFont="1" applyFill="1" applyBorder="1" applyAlignment="1">
      <alignment horizontal="left"/>
    </xf>
    <xf numFmtId="165" fontId="4" fillId="5" borderId="8" xfId="1" applyNumberFormat="1" applyFont="1" applyFill="1" applyBorder="1" applyAlignment="1" applyProtection="1">
      <alignment horizontal="left" vertical="top"/>
    </xf>
    <xf numFmtId="0" fontId="6" fillId="3" borderId="1" xfId="0" applyFont="1" applyFill="1" applyBorder="1" applyAlignment="1">
      <alignment horizontal="center" vertical="top" wrapText="1"/>
    </xf>
    <xf numFmtId="0" fontId="6" fillId="3" borderId="3" xfId="0" applyFont="1" applyFill="1" applyBorder="1" applyAlignment="1">
      <alignment horizontal="center" vertical="top" wrapText="1"/>
    </xf>
    <xf numFmtId="2" fontId="6" fillId="3" borderId="3" xfId="0" applyNumberFormat="1" applyFont="1" applyFill="1" applyBorder="1" applyAlignment="1">
      <alignment horizontal="center" vertical="top" wrapText="1"/>
    </xf>
    <xf numFmtId="165" fontId="6" fillId="3" borderId="3" xfId="2" applyNumberFormat="1" applyFont="1" applyFill="1" applyBorder="1" applyAlignment="1" applyProtection="1">
      <alignment horizontal="center" vertical="top" wrapText="1"/>
    </xf>
    <xf numFmtId="165" fontId="6" fillId="3" borderId="2" xfId="2" applyNumberFormat="1" applyFont="1" applyFill="1" applyBorder="1" applyAlignment="1" applyProtection="1">
      <alignment horizontal="center" vertical="top" wrapText="1"/>
    </xf>
    <xf numFmtId="1" fontId="6" fillId="3" borderId="6" xfId="0" applyNumberFormat="1" applyFont="1" applyFill="1" applyBorder="1" applyAlignment="1">
      <alignment horizontal="left" vertical="top"/>
    </xf>
    <xf numFmtId="1" fontId="6" fillId="3" borderId="8" xfId="0" applyNumberFormat="1" applyFont="1" applyFill="1" applyBorder="1" applyAlignment="1">
      <alignment horizontal="left" vertical="top"/>
    </xf>
    <xf numFmtId="0" fontId="6" fillId="3" borderId="8" xfId="0" applyFont="1" applyFill="1" applyBorder="1" applyAlignment="1">
      <alignment horizontal="justify" vertical="top" wrapText="1"/>
    </xf>
    <xf numFmtId="41" fontId="6" fillId="3" borderId="8" xfId="0" applyNumberFormat="1" applyFont="1" applyFill="1" applyBorder="1" applyAlignment="1">
      <alignment horizontal="right" vertical="top"/>
    </xf>
    <xf numFmtId="0" fontId="6" fillId="3" borderId="8" xfId="0" applyFont="1" applyFill="1" applyBorder="1" applyAlignment="1">
      <alignment horizontal="center" vertical="top"/>
    </xf>
    <xf numFmtId="165" fontId="6" fillId="3" borderId="19" xfId="0" applyNumberFormat="1" applyFont="1" applyFill="1" applyBorder="1" applyAlignment="1">
      <alignment horizontal="left" vertical="top"/>
    </xf>
    <xf numFmtId="165" fontId="6" fillId="3" borderId="7" xfId="0" applyNumberFormat="1" applyFont="1" applyFill="1" applyBorder="1" applyAlignment="1">
      <alignment horizontal="left" vertical="top"/>
    </xf>
    <xf numFmtId="165" fontId="19" fillId="0" borderId="12" xfId="1" applyNumberFormat="1" applyFont="1" applyFill="1" applyBorder="1" applyAlignment="1">
      <alignment horizontal="right"/>
    </xf>
    <xf numFmtId="165" fontId="4" fillId="0" borderId="15" xfId="2" applyNumberFormat="1" applyFont="1" applyFill="1" applyBorder="1" applyAlignment="1">
      <alignment horizontal="center" vertical="top"/>
    </xf>
    <xf numFmtId="165" fontId="19" fillId="0" borderId="15" xfId="1" applyNumberFormat="1" applyFont="1" applyFill="1" applyBorder="1" applyAlignment="1">
      <alignment horizontal="right"/>
    </xf>
    <xf numFmtId="165" fontId="4" fillId="0" borderId="16" xfId="2" applyNumberFormat="1" applyFont="1" applyFill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4" fillId="0" borderId="18" xfId="0" applyFont="1" applyBorder="1" applyAlignment="1">
      <alignment horizontal="center" vertical="top"/>
    </xf>
    <xf numFmtId="0" fontId="7" fillId="0" borderId="18" xfId="0" applyFont="1" applyBorder="1" applyAlignment="1">
      <alignment horizontal="right" vertical="top"/>
    </xf>
    <xf numFmtId="0" fontId="7" fillId="0" borderId="18" xfId="0" applyFont="1" applyBorder="1" applyAlignment="1">
      <alignment horizontal="left" vertical="top"/>
    </xf>
    <xf numFmtId="166" fontId="4" fillId="0" borderId="18" xfId="0" applyNumberFormat="1" applyFont="1" applyBorder="1" applyAlignment="1">
      <alignment horizontal="center" vertical="top"/>
    </xf>
    <xf numFmtId="166" fontId="3" fillId="0" borderId="18" xfId="0" applyNumberFormat="1" applyFont="1" applyBorder="1" applyAlignment="1">
      <alignment horizontal="center" vertical="top"/>
    </xf>
    <xf numFmtId="44" fontId="8" fillId="0" borderId="21" xfId="0" applyNumberFormat="1" applyFont="1" applyBorder="1" applyAlignment="1">
      <alignment vertical="top"/>
    </xf>
    <xf numFmtId="0" fontId="3" fillId="0" borderId="22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7" fillId="0" borderId="12" xfId="0" applyFont="1" applyBorder="1" applyAlignment="1">
      <alignment horizontal="right" vertical="top"/>
    </xf>
    <xf numFmtId="0" fontId="7" fillId="0" borderId="12" xfId="0" applyFont="1" applyBorder="1" applyAlignment="1">
      <alignment horizontal="left" vertical="top"/>
    </xf>
    <xf numFmtId="166" fontId="4" fillId="0" borderId="12" xfId="0" applyNumberFormat="1" applyFont="1" applyBorder="1" applyAlignment="1">
      <alignment horizontal="center" vertical="top"/>
    </xf>
    <xf numFmtId="166" fontId="3" fillId="0" borderId="12" xfId="0" applyNumberFormat="1" applyFont="1" applyBorder="1" applyAlignment="1">
      <alignment horizontal="center" vertical="top"/>
    </xf>
    <xf numFmtId="44" fontId="8" fillId="0" borderId="15" xfId="0" applyNumberFormat="1" applyFont="1" applyBorder="1" applyAlignment="1">
      <alignment vertical="top"/>
    </xf>
    <xf numFmtId="0" fontId="3" fillId="0" borderId="12" xfId="0" applyFont="1" applyBorder="1" applyAlignment="1">
      <alignment horizontal="center" vertical="top"/>
    </xf>
    <xf numFmtId="0" fontId="3" fillId="0" borderId="12" xfId="0" applyFont="1" applyBorder="1" applyAlignment="1">
      <alignment horizontal="right" vertical="top"/>
    </xf>
    <xf numFmtId="2" fontId="4" fillId="0" borderId="12" xfId="0" applyNumberFormat="1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top" wrapText="1"/>
    </xf>
    <xf numFmtId="1" fontId="3" fillId="0" borderId="12" xfId="0" applyNumberFormat="1" applyFont="1" applyBorder="1" applyAlignment="1">
      <alignment vertical="top" wrapText="1"/>
    </xf>
    <xf numFmtId="2" fontId="3" fillId="0" borderId="12" xfId="0" applyNumberFormat="1" applyFont="1" applyBorder="1" applyAlignment="1">
      <alignment horizontal="left" vertical="top" wrapText="1"/>
    </xf>
    <xf numFmtId="41" fontId="3" fillId="0" borderId="12" xfId="0" applyNumberFormat="1" applyFont="1" applyBorder="1" applyAlignment="1">
      <alignment horizontal="center" vertical="top"/>
    </xf>
    <xf numFmtId="9" fontId="3" fillId="0" borderId="12" xfId="0" applyNumberFormat="1" applyFont="1" applyBorder="1" applyAlignment="1">
      <alignment horizontal="center" vertical="top"/>
    </xf>
    <xf numFmtId="167" fontId="3" fillId="0" borderId="12" xfId="0" applyNumberFormat="1" applyFont="1" applyBorder="1" applyAlignment="1">
      <alignment horizontal="center" vertical="top"/>
    </xf>
    <xf numFmtId="165" fontId="3" fillId="0" borderId="12" xfId="0" applyNumberFormat="1" applyFont="1" applyBorder="1" applyAlignment="1">
      <alignment horizontal="center" vertical="top"/>
    </xf>
    <xf numFmtId="2" fontId="4" fillId="0" borderId="12" xfId="0" applyNumberFormat="1" applyFont="1" applyBorder="1" applyAlignment="1">
      <alignment horizontal="left" vertical="top" wrapText="1"/>
    </xf>
    <xf numFmtId="2" fontId="9" fillId="0" borderId="12" xfId="0" applyNumberFormat="1" applyFont="1" applyBorder="1" applyAlignment="1">
      <alignment horizontal="left" vertical="top" wrapText="1"/>
    </xf>
    <xf numFmtId="168" fontId="3" fillId="0" borderId="12" xfId="0" applyNumberFormat="1" applyFont="1" applyBorder="1" applyAlignment="1">
      <alignment horizontal="center" vertical="top"/>
    </xf>
    <xf numFmtId="0" fontId="3" fillId="0" borderId="15" xfId="0" applyFont="1" applyBorder="1" applyAlignment="1">
      <alignment vertical="top"/>
    </xf>
    <xf numFmtId="0" fontId="3" fillId="0" borderId="12" xfId="0" applyFont="1" applyBorder="1" applyAlignment="1">
      <alignment horizontal="right" vertical="top" wrapText="1"/>
    </xf>
    <xf numFmtId="2" fontId="4" fillId="0" borderId="12" xfId="0" applyNumberFormat="1" applyFont="1" applyBorder="1" applyAlignment="1">
      <alignment horizontal="right" vertical="center" wrapText="1"/>
    </xf>
    <xf numFmtId="165" fontId="4" fillId="0" borderId="12" xfId="0" applyNumberFormat="1" applyFont="1" applyBorder="1" applyAlignment="1">
      <alignment horizontal="center" vertical="top"/>
    </xf>
    <xf numFmtId="165" fontId="4" fillId="0" borderId="15" xfId="0" applyNumberFormat="1" applyFont="1" applyBorder="1" applyAlignment="1">
      <alignment horizontal="center" vertical="top"/>
    </xf>
    <xf numFmtId="2" fontId="18" fillId="0" borderId="12" xfId="0" applyNumberFormat="1" applyFont="1" applyBorder="1" applyAlignment="1">
      <alignment horizontal="left" vertical="top" wrapText="1"/>
    </xf>
    <xf numFmtId="1" fontId="6" fillId="0" borderId="22" xfId="0" applyNumberFormat="1" applyFont="1" applyBorder="1" applyAlignment="1">
      <alignment horizontal="left" vertical="top"/>
    </xf>
    <xf numFmtId="1" fontId="6" fillId="0" borderId="12" xfId="0" applyNumberFormat="1" applyFont="1" applyBorder="1" applyAlignment="1">
      <alignment horizontal="left" vertical="top"/>
    </xf>
    <xf numFmtId="0" fontId="6" fillId="0" borderId="12" xfId="0" applyFont="1" applyBorder="1" applyAlignment="1">
      <alignment horizontal="justify" vertical="top" wrapText="1"/>
    </xf>
    <xf numFmtId="41" fontId="6" fillId="0" borderId="12" xfId="0" applyNumberFormat="1" applyFont="1" applyBorder="1" applyAlignment="1">
      <alignment horizontal="right" vertical="top"/>
    </xf>
    <xf numFmtId="0" fontId="6" fillId="0" borderId="12" xfId="0" applyFont="1" applyBorder="1" applyAlignment="1">
      <alignment horizontal="center" vertical="top"/>
    </xf>
    <xf numFmtId="165" fontId="6" fillId="0" borderId="12" xfId="0" applyNumberFormat="1" applyFont="1" applyBorder="1" applyAlignment="1">
      <alignment horizontal="left" vertical="top"/>
    </xf>
    <xf numFmtId="165" fontId="6" fillId="0" borderId="15" xfId="0" applyNumberFormat="1" applyFont="1" applyBorder="1" applyAlignment="1">
      <alignment horizontal="left" vertical="top"/>
    </xf>
    <xf numFmtId="1" fontId="4" fillId="0" borderId="22" xfId="0" applyNumberFormat="1" applyFont="1" applyBorder="1" applyAlignment="1">
      <alignment horizontal="left" vertical="top"/>
    </xf>
    <xf numFmtId="1" fontId="4" fillId="0" borderId="12" xfId="0" applyNumberFormat="1" applyFont="1" applyBorder="1" applyAlignment="1">
      <alignment horizontal="left" vertical="top"/>
    </xf>
    <xf numFmtId="0" fontId="4" fillId="0" borderId="12" xfId="0" applyFont="1" applyBorder="1" applyAlignment="1">
      <alignment horizontal="justify" vertical="top" wrapText="1"/>
    </xf>
    <xf numFmtId="41" fontId="4" fillId="0" borderId="12" xfId="0" applyNumberFormat="1" applyFont="1" applyBorder="1" applyAlignment="1">
      <alignment horizontal="right" vertical="top"/>
    </xf>
    <xf numFmtId="9" fontId="4" fillId="0" borderId="12" xfId="0" applyNumberFormat="1" applyFont="1" applyBorder="1" applyAlignment="1">
      <alignment horizontal="center" vertical="top"/>
    </xf>
    <xf numFmtId="165" fontId="4" fillId="0" borderId="12" xfId="0" applyNumberFormat="1" applyFont="1" applyBorder="1" applyAlignment="1">
      <alignment horizontal="left" vertical="top"/>
    </xf>
    <xf numFmtId="165" fontId="4" fillId="0" borderId="15" xfId="0" applyNumberFormat="1" applyFont="1" applyBorder="1" applyAlignment="1">
      <alignment horizontal="left" vertical="top"/>
    </xf>
    <xf numFmtId="2" fontId="13" fillId="0" borderId="22" xfId="0" applyNumberFormat="1" applyFont="1" applyBorder="1" applyAlignment="1">
      <alignment horizontal="left"/>
    </xf>
    <xf numFmtId="0" fontId="14" fillId="0" borderId="12" xfId="0" applyFont="1" applyBorder="1" applyAlignment="1">
      <alignment horizontal="left"/>
    </xf>
    <xf numFmtId="2" fontId="13" fillId="0" borderId="12" xfId="0" applyNumberFormat="1" applyFont="1" applyBorder="1" applyAlignment="1">
      <alignment horizontal="left"/>
    </xf>
    <xf numFmtId="0" fontId="15" fillId="0" borderId="12" xfId="0" applyFont="1" applyBorder="1" applyAlignment="1">
      <alignment horizontal="right"/>
    </xf>
    <xf numFmtId="2" fontId="16" fillId="0" borderId="12" xfId="0" applyNumberFormat="1" applyFont="1" applyBorder="1" applyAlignment="1">
      <alignment horizontal="left" wrapText="1"/>
    </xf>
    <xf numFmtId="2" fontId="15" fillId="0" borderId="12" xfId="0" applyNumberFormat="1" applyFont="1" applyBorder="1" applyAlignment="1">
      <alignment horizontal="center"/>
    </xf>
    <xf numFmtId="2" fontId="15" fillId="0" borderId="12" xfId="0" applyNumberFormat="1" applyFont="1" applyBorder="1" applyAlignment="1">
      <alignment horizontal="right"/>
    </xf>
    <xf numFmtId="0" fontId="3" fillId="0" borderId="23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 wrapText="1"/>
    </xf>
    <xf numFmtId="1" fontId="3" fillId="0" borderId="13" xfId="0" applyNumberFormat="1" applyFont="1" applyBorder="1" applyAlignment="1">
      <alignment vertical="top" wrapText="1"/>
    </xf>
    <xf numFmtId="2" fontId="4" fillId="0" borderId="13" xfId="0" applyNumberFormat="1" applyFont="1" applyBorder="1" applyAlignment="1">
      <alignment horizontal="left" vertical="top" wrapText="1"/>
    </xf>
    <xf numFmtId="41" fontId="3" fillId="0" borderId="13" xfId="0" applyNumberFormat="1" applyFont="1" applyBorder="1" applyAlignment="1">
      <alignment horizontal="center" vertical="top"/>
    </xf>
    <xf numFmtId="9" fontId="3" fillId="0" borderId="13" xfId="0" applyNumberFormat="1" applyFont="1" applyBorder="1" applyAlignment="1">
      <alignment horizontal="center" vertical="top"/>
    </xf>
    <xf numFmtId="167" fontId="3" fillId="0" borderId="13" xfId="0" applyNumberFormat="1" applyFont="1" applyBorder="1" applyAlignment="1">
      <alignment horizontal="center" vertical="top"/>
    </xf>
    <xf numFmtId="165" fontId="3" fillId="0" borderId="13" xfId="0" applyNumberFormat="1" applyFont="1" applyBorder="1" applyAlignment="1">
      <alignment horizontal="center" vertical="top"/>
    </xf>
  </cellXfs>
  <cellStyles count="7">
    <cellStyle name="Currency" xfId="1" builtinId="4"/>
    <cellStyle name="Currency 3" xfId="2" xr:uid="{00000000-0005-0000-0000-000001000000}"/>
    <cellStyle name="Hyperlink" xfId="6" builtinId="8"/>
    <cellStyle name="Normal" xfId="0" builtinId="0"/>
    <cellStyle name="Normal 2 2" xfId="5" xr:uid="{00000000-0005-0000-0000-000004000000}"/>
    <cellStyle name="Normal 2 3" xfId="3" xr:uid="{00000000-0005-0000-0000-000005000000}"/>
    <cellStyle name="Percent 3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258234</xdr:colOff>
      <xdr:row>2</xdr:row>
      <xdr:rowOff>50800</xdr:rowOff>
    </xdr:from>
    <xdr:to>
      <xdr:col>14</xdr:col>
      <xdr:colOff>460250</xdr:colOff>
      <xdr:row>5</xdr:row>
      <xdr:rowOff>118072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9FF48F-A2B9-46A8-8D73-24FD3081A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55084" y="527050"/>
          <a:ext cx="2021291" cy="6673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GX266"/>
  <sheetViews>
    <sheetView tabSelected="1" view="pageBreakPreview" zoomScaleNormal="96" zoomScaleSheetLayoutView="100" zoomScalePageLayoutView="85" workbookViewId="0">
      <selection activeCell="L14" sqref="L14"/>
    </sheetView>
  </sheetViews>
  <sheetFormatPr defaultColWidth="12.42578125" defaultRowHeight="15.75" x14ac:dyDescent="0.25"/>
  <cols>
    <col min="1" max="1" width="6.5703125" style="7" customWidth="1"/>
    <col min="2" max="2" width="19" style="7" customWidth="1"/>
    <col min="3" max="3" width="16.7109375" style="7" customWidth="1"/>
    <col min="4" max="4" width="11.7109375" style="8" customWidth="1"/>
    <col min="5" max="5" width="57.42578125" style="9" customWidth="1"/>
    <col min="6" max="6" width="10.7109375" style="10" customWidth="1"/>
    <col min="7" max="7" width="8" style="10" bestFit="1" customWidth="1"/>
    <col min="8" max="8" width="10.85546875" style="10" customWidth="1"/>
    <col min="9" max="9" width="5.7109375" style="7" bestFit="1" customWidth="1"/>
    <col min="10" max="10" width="15.7109375" style="7" customWidth="1"/>
    <col min="11" max="11" width="15.140625" style="7" customWidth="1"/>
    <col min="12" max="12" width="15.85546875" style="7" customWidth="1"/>
    <col min="13" max="13" width="11.28515625" style="9" bestFit="1" customWidth="1"/>
    <col min="14" max="14" width="16" style="11" bestFit="1" customWidth="1"/>
    <col min="15" max="15" width="18.42578125" style="1" bestFit="1" customWidth="1"/>
    <col min="16" max="16" width="13.42578125" style="5" customWidth="1"/>
    <col min="17" max="17" width="11.140625" style="5" customWidth="1"/>
    <col min="18" max="18" width="15.7109375" style="5" customWidth="1"/>
    <col min="19" max="22" width="12.42578125" style="5" customWidth="1"/>
    <col min="23" max="101" width="12.42578125" style="5"/>
    <col min="102" max="16384" width="12.42578125" style="1"/>
  </cols>
  <sheetData>
    <row r="1" spans="1:101" s="34" customFormat="1" ht="19.5" thickBot="1" x14ac:dyDescent="0.35">
      <c r="A1" s="58" t="s">
        <v>0</v>
      </c>
      <c r="B1" s="72"/>
      <c r="C1" s="28" t="s">
        <v>136</v>
      </c>
      <c r="D1" s="29"/>
      <c r="E1" s="30"/>
      <c r="F1" s="31"/>
      <c r="G1" s="31"/>
      <c r="H1" s="31"/>
      <c r="I1" s="31"/>
      <c r="J1" s="32"/>
      <c r="K1" s="32"/>
      <c r="L1" s="32"/>
      <c r="M1" s="32"/>
      <c r="N1" s="32"/>
      <c r="O1" s="33" t="s">
        <v>44</v>
      </c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</row>
    <row r="2" spans="1:101" ht="18" x14ac:dyDescent="0.25">
      <c r="A2" s="15" t="s">
        <v>1</v>
      </c>
      <c r="B2" s="16"/>
      <c r="C2" s="17" t="s">
        <v>136</v>
      </c>
      <c r="D2" s="18"/>
      <c r="E2" s="19"/>
      <c r="F2" s="20"/>
      <c r="G2" s="19"/>
      <c r="H2" s="19"/>
      <c r="I2" s="19"/>
      <c r="J2" s="19"/>
      <c r="K2" s="19"/>
      <c r="L2" s="19"/>
      <c r="M2" s="19"/>
      <c r="N2" s="19"/>
      <c r="O2" s="21"/>
    </row>
    <row r="3" spans="1:101" x14ac:dyDescent="0.25">
      <c r="A3" s="3" t="s">
        <v>2</v>
      </c>
      <c r="B3" s="2"/>
      <c r="C3" s="60">
        <v>44636</v>
      </c>
      <c r="D3" s="61"/>
      <c r="E3" s="62"/>
      <c r="F3" s="59"/>
      <c r="G3" s="63"/>
      <c r="H3" s="63"/>
      <c r="I3" s="63"/>
      <c r="J3" s="63"/>
      <c r="K3" s="63"/>
      <c r="L3" s="63"/>
      <c r="M3" s="63"/>
      <c r="N3" s="63"/>
      <c r="O3" s="4"/>
    </row>
    <row r="4" spans="1:101" x14ac:dyDescent="0.25">
      <c r="A4" s="3" t="s">
        <v>3</v>
      </c>
      <c r="B4" s="2"/>
      <c r="C4" s="60">
        <v>43885</v>
      </c>
      <c r="D4" s="61"/>
      <c r="E4" s="5"/>
      <c r="F4" s="64" t="s">
        <v>137</v>
      </c>
      <c r="G4" s="59"/>
      <c r="H4" s="59"/>
      <c r="I4" s="65"/>
      <c r="J4" s="65"/>
      <c r="K4" s="65"/>
      <c r="L4" s="65"/>
      <c r="M4" s="65"/>
      <c r="N4" s="65"/>
      <c r="O4" s="12"/>
    </row>
    <row r="5" spans="1:101" x14ac:dyDescent="0.25">
      <c r="A5" s="68" t="s">
        <v>34</v>
      </c>
      <c r="B5" s="69"/>
      <c r="C5" s="66">
        <f>O$146</f>
        <v>0</v>
      </c>
      <c r="D5" s="61"/>
      <c r="E5" s="5"/>
      <c r="F5" s="64" t="s">
        <v>138</v>
      </c>
      <c r="G5" s="67" t="s">
        <v>139</v>
      </c>
      <c r="H5" s="5"/>
      <c r="I5" s="5"/>
      <c r="J5" s="5"/>
      <c r="K5" s="5"/>
      <c r="L5" s="5"/>
      <c r="M5" s="5"/>
      <c r="N5" s="14"/>
      <c r="O5" s="13"/>
    </row>
    <row r="6" spans="1:101" x14ac:dyDescent="0.25">
      <c r="A6" s="68" t="s">
        <v>35</v>
      </c>
      <c r="B6" s="69"/>
      <c r="C6" s="66">
        <f>O$226</f>
        <v>0</v>
      </c>
      <c r="D6" s="61"/>
      <c r="E6" s="5"/>
      <c r="F6" s="5"/>
      <c r="G6" s="5"/>
      <c r="H6" s="5"/>
      <c r="I6" s="5"/>
      <c r="J6" s="5"/>
      <c r="K6" s="5"/>
      <c r="L6" s="5"/>
      <c r="M6" s="5"/>
      <c r="N6" s="14"/>
      <c r="O6" s="13"/>
    </row>
    <row r="7" spans="1:101" ht="18.75" thickBot="1" x14ac:dyDescent="0.3">
      <c r="A7" s="70" t="s">
        <v>64</v>
      </c>
      <c r="B7" s="71"/>
      <c r="C7" s="73">
        <f>O$266</f>
        <v>0</v>
      </c>
      <c r="D7" s="22"/>
      <c r="E7" s="23"/>
      <c r="F7" s="23"/>
      <c r="G7" s="23"/>
      <c r="H7" s="23"/>
      <c r="I7" s="23"/>
      <c r="J7" s="23"/>
      <c r="K7" s="23"/>
      <c r="L7" s="23"/>
      <c r="M7" s="23"/>
      <c r="N7" s="24"/>
      <c r="O7" s="25"/>
    </row>
    <row r="8" spans="1:101" s="36" customFormat="1" ht="32.25" thickBot="1" x14ac:dyDescent="0.3">
      <c r="A8" s="74" t="s">
        <v>4</v>
      </c>
      <c r="B8" s="75" t="s">
        <v>5</v>
      </c>
      <c r="C8" s="75" t="s">
        <v>6</v>
      </c>
      <c r="D8" s="75" t="s">
        <v>7</v>
      </c>
      <c r="E8" s="76" t="s">
        <v>8</v>
      </c>
      <c r="F8" s="76" t="s">
        <v>9</v>
      </c>
      <c r="G8" s="76" t="s">
        <v>10</v>
      </c>
      <c r="H8" s="76" t="s">
        <v>11</v>
      </c>
      <c r="I8" s="75" t="s">
        <v>12</v>
      </c>
      <c r="J8" s="76" t="s">
        <v>20</v>
      </c>
      <c r="K8" s="77" t="s">
        <v>17</v>
      </c>
      <c r="L8" s="77" t="s">
        <v>18</v>
      </c>
      <c r="M8" s="77" t="s">
        <v>19</v>
      </c>
      <c r="N8" s="77" t="s">
        <v>13</v>
      </c>
      <c r="O8" s="78" t="s">
        <v>14</v>
      </c>
      <c r="P8" s="5"/>
      <c r="Q8" s="5"/>
      <c r="R8" s="5"/>
      <c r="S8" s="5"/>
      <c r="T8" s="5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</row>
    <row r="9" spans="1:101" s="37" customFormat="1" ht="20.25" customHeight="1" x14ac:dyDescent="0.25">
      <c r="A9" s="90" t="str">
        <f>IF(F9&lt;&gt;"",1+MAX($A$8:A31),"")</f>
        <v/>
      </c>
      <c r="B9" s="91"/>
      <c r="C9" s="91"/>
      <c r="D9" s="92"/>
      <c r="E9" s="93" t="s">
        <v>135</v>
      </c>
      <c r="F9" s="94"/>
      <c r="G9" s="94"/>
      <c r="H9" s="94"/>
      <c r="I9" s="91"/>
      <c r="J9" s="91"/>
      <c r="K9" s="91"/>
      <c r="L9" s="91"/>
      <c r="M9" s="91"/>
      <c r="N9" s="95"/>
      <c r="O9" s="96"/>
      <c r="P9" s="54"/>
      <c r="Q9" s="54"/>
      <c r="R9" s="5"/>
      <c r="S9" s="5"/>
      <c r="T9" s="5"/>
      <c r="U9" s="55"/>
      <c r="V9" s="55"/>
      <c r="W9" s="55"/>
      <c r="X9" s="55"/>
      <c r="Y9" s="55"/>
      <c r="Z9" s="56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</row>
    <row r="10" spans="1:101" s="6" customFormat="1" ht="20.25" customHeight="1" x14ac:dyDescent="0.25">
      <c r="A10" s="97" t="str">
        <f>IF(F10&lt;&gt;"",1+MAX($A$8:A8),"")</f>
        <v/>
      </c>
      <c r="B10" s="98"/>
      <c r="C10" s="98"/>
      <c r="D10" s="99"/>
      <c r="E10" s="100" t="s">
        <v>65</v>
      </c>
      <c r="F10" s="101"/>
      <c r="G10" s="101"/>
      <c r="H10" s="101"/>
      <c r="I10" s="98"/>
      <c r="J10" s="98"/>
      <c r="K10" s="98"/>
      <c r="L10" s="98"/>
      <c r="M10" s="98"/>
      <c r="N10" s="102"/>
      <c r="O10" s="103"/>
      <c r="P10" s="54"/>
      <c r="Q10" s="54"/>
      <c r="R10" s="5"/>
      <c r="S10" s="5"/>
      <c r="T10" s="5"/>
      <c r="U10" s="55"/>
      <c r="V10" s="55"/>
      <c r="W10" s="55"/>
      <c r="X10" s="55"/>
      <c r="Y10" s="55"/>
      <c r="Z10" s="56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</row>
    <row r="11" spans="1:101" s="6" customFormat="1" ht="20.25" customHeight="1" x14ac:dyDescent="0.25">
      <c r="A11" s="97" t="str">
        <f>IF(F11&lt;&gt;"",1+MAX(#REF!),"")</f>
        <v/>
      </c>
      <c r="B11" s="104"/>
      <c r="C11" s="104"/>
      <c r="D11" s="105"/>
      <c r="E11" s="106" t="s">
        <v>65</v>
      </c>
      <c r="F11" s="104"/>
      <c r="G11" s="104"/>
      <c r="H11" s="104"/>
      <c r="I11" s="104"/>
      <c r="J11" s="104"/>
      <c r="K11" s="104"/>
      <c r="L11" s="104"/>
      <c r="M11" s="104"/>
      <c r="N11" s="104"/>
      <c r="O11" s="103"/>
      <c r="P11" s="54"/>
      <c r="Q11" s="54"/>
      <c r="R11" s="5"/>
      <c r="S11" s="5"/>
      <c r="T11" s="5"/>
      <c r="U11" s="55"/>
      <c r="V11" s="55"/>
      <c r="W11" s="55"/>
      <c r="X11" s="55"/>
      <c r="Y11" s="55"/>
      <c r="Z11" s="56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</row>
    <row r="12" spans="1:101" ht="20.25" customHeight="1" x14ac:dyDescent="0.25">
      <c r="A12" s="97">
        <f>IF(F12&lt;&gt;"",1+MAX($A$8:A11),"")</f>
        <v>1</v>
      </c>
      <c r="B12" s="104" t="s">
        <v>130</v>
      </c>
      <c r="C12" s="107" t="s">
        <v>134</v>
      </c>
      <c r="D12" s="108"/>
      <c r="E12" s="109" t="s">
        <v>66</v>
      </c>
      <c r="F12" s="110">
        <f>(933)+(11.7*11+34.5*1.5+12.8*2+15.3*2+17.5*2.83+4.2*2.67+2.1*7.5+15.8*8.58+22.7*9.25+30.2*9.42)</f>
        <v>1876.162</v>
      </c>
      <c r="G12" s="111">
        <v>0.1</v>
      </c>
      <c r="H12" s="110">
        <f t="shared" ref="H12" si="0">F12*(1+G12)</f>
        <v>2063.7782000000002</v>
      </c>
      <c r="I12" s="104" t="s">
        <v>15</v>
      </c>
      <c r="J12" s="112">
        <v>0</v>
      </c>
      <c r="K12" s="112">
        <v>0</v>
      </c>
      <c r="L12" s="112">
        <v>0</v>
      </c>
      <c r="M12" s="112">
        <f>L12+K12+J12</f>
        <v>0</v>
      </c>
      <c r="N12" s="113">
        <f>M12*H12</f>
        <v>0</v>
      </c>
      <c r="O12" s="87"/>
    </row>
    <row r="13" spans="1:101" ht="20.25" customHeight="1" x14ac:dyDescent="0.25">
      <c r="A13" s="97" t="str">
        <f>IF(F13&lt;&gt;"",1+MAX($A$8:A12),"")</f>
        <v/>
      </c>
      <c r="B13" s="104"/>
      <c r="C13" s="107"/>
      <c r="D13" s="108"/>
      <c r="E13" s="114"/>
      <c r="F13" s="110"/>
      <c r="G13" s="111"/>
      <c r="H13" s="110"/>
      <c r="I13" s="104"/>
      <c r="J13" s="104"/>
      <c r="K13" s="104"/>
      <c r="L13" s="104"/>
      <c r="M13" s="112"/>
      <c r="N13" s="113"/>
      <c r="O13" s="87"/>
    </row>
    <row r="14" spans="1:101" ht="20.25" customHeight="1" x14ac:dyDescent="0.25">
      <c r="A14" s="97" t="str">
        <f>IF(F14&lt;&gt;"",1+MAX($A$8:A13),"")</f>
        <v/>
      </c>
      <c r="B14" s="104"/>
      <c r="C14" s="107"/>
      <c r="D14" s="108"/>
      <c r="E14" s="115" t="s">
        <v>22</v>
      </c>
      <c r="F14" s="110"/>
      <c r="G14" s="111"/>
      <c r="H14" s="110"/>
      <c r="I14" s="104"/>
      <c r="J14" s="104"/>
      <c r="K14" s="104"/>
      <c r="L14" s="104"/>
      <c r="M14" s="112"/>
      <c r="N14" s="113"/>
      <c r="O14" s="87"/>
    </row>
    <row r="15" spans="1:101" ht="20.25" customHeight="1" x14ac:dyDescent="0.25">
      <c r="A15" s="97">
        <f>IF(F15&lt;&gt;"",1+MAX($A$8:A14),"")</f>
        <v>2</v>
      </c>
      <c r="B15" s="104" t="s">
        <v>130</v>
      </c>
      <c r="C15" s="107" t="s">
        <v>134</v>
      </c>
      <c r="D15" s="108"/>
      <c r="E15" s="109" t="s">
        <v>93</v>
      </c>
      <c r="F15" s="110">
        <v>1876</v>
      </c>
      <c r="G15" s="111">
        <v>0.1</v>
      </c>
      <c r="H15" s="110">
        <f t="shared" ref="H15" si="1">F15*(1+G15)</f>
        <v>2063.6000000000004</v>
      </c>
      <c r="I15" s="104" t="s">
        <v>15</v>
      </c>
      <c r="J15" s="112">
        <v>0</v>
      </c>
      <c r="K15" s="112">
        <v>0</v>
      </c>
      <c r="L15" s="112">
        <v>0</v>
      </c>
      <c r="M15" s="112">
        <f t="shared" ref="M15" si="2">L15+K15+J15</f>
        <v>0</v>
      </c>
      <c r="N15" s="113">
        <f t="shared" ref="N15" si="3">M15*H15</f>
        <v>0</v>
      </c>
      <c r="O15" s="87"/>
    </row>
    <row r="16" spans="1:101" ht="20.25" customHeight="1" x14ac:dyDescent="0.25">
      <c r="A16" s="97" t="str">
        <f>IF(F16&lt;&gt;"",1+MAX($A$8:A15),"")</f>
        <v/>
      </c>
      <c r="B16" s="104"/>
      <c r="C16" s="104"/>
      <c r="D16" s="105"/>
      <c r="E16" s="109"/>
      <c r="F16" s="110"/>
      <c r="G16" s="111"/>
      <c r="H16" s="110"/>
      <c r="I16" s="104"/>
      <c r="J16" s="104"/>
      <c r="K16" s="104"/>
      <c r="L16" s="104"/>
      <c r="M16" s="116"/>
      <c r="N16" s="113"/>
      <c r="O16" s="117"/>
    </row>
    <row r="17" spans="1:101" ht="20.25" customHeight="1" x14ac:dyDescent="0.25">
      <c r="A17" s="97" t="str">
        <f>IF(F17&lt;&gt;"",1+MAX($A$8:A16),"")</f>
        <v/>
      </c>
      <c r="B17" s="104"/>
      <c r="C17" s="107"/>
      <c r="D17" s="118"/>
      <c r="E17" s="119" t="s">
        <v>67</v>
      </c>
      <c r="F17" s="110"/>
      <c r="G17" s="111"/>
      <c r="H17" s="110"/>
      <c r="I17" s="104"/>
      <c r="J17" s="104"/>
      <c r="K17" s="104"/>
      <c r="L17" s="104"/>
      <c r="M17" s="116"/>
      <c r="N17" s="120"/>
      <c r="O17" s="121">
        <f>SUM(N11:N16)</f>
        <v>0</v>
      </c>
    </row>
    <row r="18" spans="1:101" ht="20.25" customHeight="1" x14ac:dyDescent="0.25">
      <c r="A18" s="97" t="str">
        <f>IF(F18&lt;&gt;"",1+MAX($A$8:A17),"")</f>
        <v/>
      </c>
      <c r="B18" s="104"/>
      <c r="C18" s="107"/>
      <c r="D18" s="118"/>
      <c r="E18" s="119"/>
      <c r="F18" s="110"/>
      <c r="G18" s="111"/>
      <c r="H18" s="110"/>
      <c r="I18" s="104"/>
      <c r="J18" s="104"/>
      <c r="K18" s="104"/>
      <c r="L18" s="104"/>
      <c r="M18" s="116"/>
      <c r="N18" s="120"/>
      <c r="O18" s="121"/>
    </row>
    <row r="19" spans="1:101" s="6" customFormat="1" ht="20.25" customHeight="1" x14ac:dyDescent="0.25">
      <c r="A19" s="97" t="str">
        <f>IF(F19&lt;&gt;"",1+MAX($A$8:A18),"")</f>
        <v/>
      </c>
      <c r="B19" s="104"/>
      <c r="C19" s="104"/>
      <c r="D19" s="104"/>
      <c r="E19" s="106" t="s">
        <v>71</v>
      </c>
      <c r="F19" s="104"/>
      <c r="G19" s="104"/>
      <c r="H19" s="104"/>
      <c r="I19" s="104"/>
      <c r="J19" s="104"/>
      <c r="K19" s="104"/>
      <c r="L19" s="104"/>
      <c r="M19" s="104"/>
      <c r="N19" s="104"/>
      <c r="O19" s="103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</row>
    <row r="20" spans="1:101" ht="20.25" customHeight="1" x14ac:dyDescent="0.25">
      <c r="A20" s="97" t="str">
        <f>IF(F20&lt;&gt;"",1+MAX($A$8:A19),"")</f>
        <v/>
      </c>
      <c r="B20" s="104"/>
      <c r="C20" s="107"/>
      <c r="D20" s="108"/>
      <c r="E20" s="114"/>
      <c r="F20" s="110"/>
      <c r="G20" s="111"/>
      <c r="H20" s="110"/>
      <c r="I20" s="104"/>
      <c r="J20" s="104"/>
      <c r="K20" s="104"/>
      <c r="L20" s="104"/>
      <c r="M20" s="112"/>
      <c r="N20" s="113"/>
      <c r="O20" s="87"/>
    </row>
    <row r="21" spans="1:101" ht="20.25" customHeight="1" x14ac:dyDescent="0.25">
      <c r="A21" s="97" t="str">
        <f>IF(F21&lt;&gt;"",1+MAX($A$8:A20),"")</f>
        <v/>
      </c>
      <c r="B21" s="104"/>
      <c r="C21" s="107"/>
      <c r="D21" s="108"/>
      <c r="E21" s="115" t="s">
        <v>126</v>
      </c>
      <c r="F21" s="110"/>
      <c r="G21" s="111"/>
      <c r="H21" s="110"/>
      <c r="I21" s="104"/>
      <c r="J21" s="104"/>
      <c r="K21" s="104"/>
      <c r="L21" s="104"/>
      <c r="M21" s="112"/>
      <c r="N21" s="113"/>
      <c r="O21" s="87"/>
    </row>
    <row r="22" spans="1:101" ht="20.25" customHeight="1" x14ac:dyDescent="0.25">
      <c r="A22" s="97">
        <f>IF(F22&lt;&gt;"",1+MAX($A$8:A21),"")</f>
        <v>3</v>
      </c>
      <c r="B22" s="104" t="s">
        <v>130</v>
      </c>
      <c r="C22" s="107" t="s">
        <v>134</v>
      </c>
      <c r="D22" s="108"/>
      <c r="E22" s="109" t="s">
        <v>129</v>
      </c>
      <c r="F22" s="110">
        <f>102.9+(1.5*2+2*2+2.83*2+2.67*2+7.5*2)+(11.7+15.3+15.8)</f>
        <v>178.7</v>
      </c>
      <c r="G22" s="111">
        <v>0.1</v>
      </c>
      <c r="H22" s="110">
        <f t="shared" ref="H22" si="4">F22*(1+G22)</f>
        <v>196.57</v>
      </c>
      <c r="I22" s="104" t="s">
        <v>16</v>
      </c>
      <c r="J22" s="112">
        <v>0</v>
      </c>
      <c r="K22" s="112">
        <v>0</v>
      </c>
      <c r="L22" s="112">
        <v>0</v>
      </c>
      <c r="M22" s="112">
        <f t="shared" ref="M22" si="5">L22+K22+J22</f>
        <v>0</v>
      </c>
      <c r="N22" s="113">
        <f t="shared" ref="N22" si="6">M22*H22</f>
        <v>0</v>
      </c>
      <c r="O22" s="87"/>
    </row>
    <row r="23" spans="1:101" ht="20.25" customHeight="1" x14ac:dyDescent="0.25">
      <c r="A23" s="97" t="str">
        <f>IF(F23&lt;&gt;"",1+MAX($A$8:A22),"")</f>
        <v/>
      </c>
      <c r="B23" s="104"/>
      <c r="C23" s="104"/>
      <c r="D23" s="105"/>
      <c r="E23" s="122"/>
      <c r="F23" s="111"/>
      <c r="G23" s="111"/>
      <c r="H23" s="110"/>
      <c r="I23" s="104"/>
      <c r="J23" s="104"/>
      <c r="K23" s="104"/>
      <c r="L23" s="104"/>
      <c r="M23" s="116"/>
      <c r="N23" s="113"/>
      <c r="O23" s="117"/>
    </row>
    <row r="24" spans="1:101" ht="20.25" customHeight="1" x14ac:dyDescent="0.25">
      <c r="A24" s="97" t="str">
        <f>IF(F24&lt;&gt;"",1+MAX($A$8:A23),"")</f>
        <v/>
      </c>
      <c r="B24" s="104"/>
      <c r="C24" s="107"/>
      <c r="D24" s="118"/>
      <c r="E24" s="119" t="s">
        <v>75</v>
      </c>
      <c r="F24" s="110"/>
      <c r="G24" s="111"/>
      <c r="H24" s="110"/>
      <c r="I24" s="104"/>
      <c r="J24" s="104"/>
      <c r="K24" s="104"/>
      <c r="L24" s="104"/>
      <c r="M24" s="116"/>
      <c r="N24" s="120"/>
      <c r="O24" s="121">
        <f>SUM(N21:N23)</f>
        <v>0</v>
      </c>
    </row>
    <row r="25" spans="1:101" ht="20.25" customHeight="1" x14ac:dyDescent="0.25">
      <c r="A25" s="97" t="str">
        <f>IF(F25&lt;&gt;"",1+MAX($A$8:A24),"")</f>
        <v/>
      </c>
      <c r="B25" s="104"/>
      <c r="C25" s="107"/>
      <c r="D25" s="108"/>
      <c r="E25" s="114"/>
      <c r="F25" s="110"/>
      <c r="G25" s="111"/>
      <c r="H25" s="110"/>
      <c r="I25" s="104"/>
      <c r="J25" s="104"/>
      <c r="K25" s="104"/>
      <c r="L25" s="104"/>
      <c r="M25" s="112"/>
      <c r="N25" s="113"/>
      <c r="O25" s="87"/>
    </row>
    <row r="26" spans="1:101" ht="20.25" customHeight="1" x14ac:dyDescent="0.25">
      <c r="A26" s="97" t="str">
        <f>IF(F26&lt;&gt;"",1+MAX($A$8:A25),"")</f>
        <v/>
      </c>
      <c r="B26" s="104"/>
      <c r="C26" s="107"/>
      <c r="D26" s="108"/>
      <c r="E26" s="115" t="s">
        <v>127</v>
      </c>
      <c r="F26" s="110"/>
      <c r="G26" s="111"/>
      <c r="H26" s="110"/>
      <c r="I26" s="104"/>
      <c r="J26" s="104"/>
      <c r="K26" s="104"/>
      <c r="L26" s="104"/>
      <c r="M26" s="112"/>
      <c r="N26" s="113"/>
      <c r="O26" s="87"/>
    </row>
    <row r="27" spans="1:101" ht="20.25" customHeight="1" x14ac:dyDescent="0.25">
      <c r="A27" s="97">
        <f>IF(F27&lt;&gt;"",1+MAX($A$8:A26),"")</f>
        <v>4</v>
      </c>
      <c r="B27" s="104" t="s">
        <v>130</v>
      </c>
      <c r="C27" s="107" t="s">
        <v>134</v>
      </c>
      <c r="D27" s="108"/>
      <c r="E27" s="109" t="s">
        <v>128</v>
      </c>
      <c r="F27" s="110">
        <f>80.4</f>
        <v>80.400000000000006</v>
      </c>
      <c r="G27" s="111">
        <v>0.1</v>
      </c>
      <c r="H27" s="110">
        <f t="shared" ref="H27" si="7">F27*(1+G27)</f>
        <v>88.440000000000012</v>
      </c>
      <c r="I27" s="104" t="s">
        <v>16</v>
      </c>
      <c r="J27" s="112">
        <v>0</v>
      </c>
      <c r="K27" s="112">
        <v>0</v>
      </c>
      <c r="L27" s="112">
        <v>0</v>
      </c>
      <c r="M27" s="112">
        <f t="shared" ref="M27" si="8">L27+K27+J27</f>
        <v>0</v>
      </c>
      <c r="N27" s="113">
        <f t="shared" ref="N27" si="9">M27*H27</f>
        <v>0</v>
      </c>
      <c r="O27" s="87"/>
    </row>
    <row r="28" spans="1:101" ht="20.25" customHeight="1" x14ac:dyDescent="0.25">
      <c r="A28" s="97" t="str">
        <f>IF(F28&lt;&gt;"",1+MAX($A$8:A27),"")</f>
        <v/>
      </c>
      <c r="B28" s="104"/>
      <c r="C28" s="104"/>
      <c r="D28" s="105"/>
      <c r="E28" s="122"/>
      <c r="F28" s="111"/>
      <c r="G28" s="111"/>
      <c r="H28" s="110"/>
      <c r="I28" s="104"/>
      <c r="J28" s="104"/>
      <c r="K28" s="104"/>
      <c r="L28" s="104"/>
      <c r="M28" s="116"/>
      <c r="N28" s="113"/>
      <c r="O28" s="117"/>
    </row>
    <row r="29" spans="1:101" ht="20.25" customHeight="1" x14ac:dyDescent="0.25">
      <c r="A29" s="97" t="str">
        <f>IF(F29&lt;&gt;"",1+MAX($A$8:A28),"")</f>
        <v/>
      </c>
      <c r="B29" s="104"/>
      <c r="C29" s="107"/>
      <c r="D29" s="118"/>
      <c r="E29" s="119" t="s">
        <v>75</v>
      </c>
      <c r="F29" s="110"/>
      <c r="G29" s="111"/>
      <c r="H29" s="110"/>
      <c r="I29" s="104"/>
      <c r="J29" s="104"/>
      <c r="K29" s="104"/>
      <c r="L29" s="104"/>
      <c r="M29" s="116"/>
      <c r="N29" s="120"/>
      <c r="O29" s="121">
        <f>SUM(N26:N28)</f>
        <v>0</v>
      </c>
    </row>
    <row r="30" spans="1:101" ht="20.25" customHeight="1" x14ac:dyDescent="0.25">
      <c r="A30" s="97" t="str">
        <f>IF(F30&lt;&gt;"",1+MAX($A$8:A29),"")</f>
        <v/>
      </c>
      <c r="B30" s="104"/>
      <c r="C30" s="107"/>
      <c r="D30" s="108"/>
      <c r="E30" s="114"/>
      <c r="F30" s="110"/>
      <c r="G30" s="111"/>
      <c r="H30" s="110"/>
      <c r="I30" s="104"/>
      <c r="J30" s="104"/>
      <c r="K30" s="104"/>
      <c r="L30" s="104"/>
      <c r="M30" s="112"/>
      <c r="N30" s="113"/>
      <c r="O30" s="87"/>
    </row>
    <row r="31" spans="1:101" s="6" customFormat="1" ht="20.25" customHeight="1" x14ac:dyDescent="0.25">
      <c r="A31" s="97" t="str">
        <f>IF(F31&lt;&gt;"",1+MAX($A$8:A30),"")</f>
        <v/>
      </c>
      <c r="B31" s="98"/>
      <c r="C31" s="98"/>
      <c r="D31" s="99"/>
      <c r="E31" s="100" t="s">
        <v>23</v>
      </c>
      <c r="F31" s="101"/>
      <c r="G31" s="101"/>
      <c r="H31" s="101"/>
      <c r="I31" s="98"/>
      <c r="J31" s="98"/>
      <c r="K31" s="98"/>
      <c r="L31" s="98"/>
      <c r="M31" s="98"/>
      <c r="N31" s="102"/>
      <c r="O31" s="103"/>
      <c r="P31" s="54"/>
      <c r="Q31" s="54"/>
      <c r="R31" s="5"/>
      <c r="S31" s="5"/>
      <c r="T31" s="5"/>
      <c r="U31" s="55"/>
      <c r="V31" s="55"/>
      <c r="W31" s="55"/>
      <c r="X31" s="55"/>
      <c r="Y31" s="55"/>
      <c r="Z31" s="56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</row>
    <row r="32" spans="1:101" s="6" customFormat="1" ht="20.25" customHeight="1" x14ac:dyDescent="0.25">
      <c r="A32" s="97" t="str">
        <f>IF(F32&lt;&gt;"",1+MAX($A$8:A31),"")</f>
        <v/>
      </c>
      <c r="B32" s="104"/>
      <c r="C32" s="104"/>
      <c r="D32" s="105"/>
      <c r="E32" s="106" t="s">
        <v>117</v>
      </c>
      <c r="F32" s="104"/>
      <c r="G32" s="104"/>
      <c r="H32" s="104"/>
      <c r="I32" s="104"/>
      <c r="J32" s="104"/>
      <c r="K32" s="104"/>
      <c r="L32" s="104"/>
      <c r="M32" s="104"/>
      <c r="N32" s="104"/>
      <c r="O32" s="103"/>
      <c r="P32" s="54"/>
      <c r="Q32" s="54"/>
      <c r="R32" s="5"/>
      <c r="S32" s="5"/>
      <c r="T32" s="5"/>
      <c r="U32" s="55"/>
      <c r="V32" s="55"/>
      <c r="W32" s="55"/>
      <c r="X32" s="55"/>
      <c r="Y32" s="55"/>
      <c r="Z32" s="56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</row>
    <row r="33" spans="1:101" ht="20.25" customHeight="1" x14ac:dyDescent="0.25">
      <c r="A33" s="97">
        <f>IF(F33&lt;&gt;"",1+MAX($A$8:A32),"")</f>
        <v>5</v>
      </c>
      <c r="B33" s="104" t="s">
        <v>130</v>
      </c>
      <c r="C33" s="107" t="s">
        <v>134</v>
      </c>
      <c r="D33" s="108"/>
      <c r="E33" s="109" t="s">
        <v>118</v>
      </c>
      <c r="F33" s="110">
        <f>(4177.1+55.8*1+32.7*11.083+33.5*2+6.6*2.67+29.3*5.334+86*8.167+32.1*9)</f>
        <v>5827.4843000000001</v>
      </c>
      <c r="G33" s="111">
        <v>0.1</v>
      </c>
      <c r="H33" s="110">
        <f t="shared" ref="H33" si="10">F33*(1+G33)</f>
        <v>6410.2327300000006</v>
      </c>
      <c r="I33" s="104" t="s">
        <v>15</v>
      </c>
      <c r="J33" s="112">
        <v>0</v>
      </c>
      <c r="K33" s="112">
        <v>0</v>
      </c>
      <c r="L33" s="112">
        <v>0</v>
      </c>
      <c r="M33" s="112">
        <f>L33+K33+J33</f>
        <v>0</v>
      </c>
      <c r="N33" s="113">
        <f>M33*H33</f>
        <v>0</v>
      </c>
      <c r="O33" s="87"/>
    </row>
    <row r="34" spans="1:101" ht="20.25" customHeight="1" x14ac:dyDescent="0.25">
      <c r="A34" s="97" t="str">
        <f>IF(F34&lt;&gt;"",1+MAX($A$8:A33),"")</f>
        <v/>
      </c>
      <c r="B34" s="104"/>
      <c r="C34" s="107"/>
      <c r="D34" s="108"/>
      <c r="E34" s="114"/>
      <c r="F34" s="110"/>
      <c r="G34" s="111"/>
      <c r="H34" s="110"/>
      <c r="I34" s="104"/>
      <c r="J34" s="104"/>
      <c r="K34" s="104"/>
      <c r="L34" s="104"/>
      <c r="M34" s="112"/>
      <c r="N34" s="113"/>
      <c r="O34" s="87"/>
    </row>
    <row r="35" spans="1:101" ht="20.25" customHeight="1" x14ac:dyDescent="0.25">
      <c r="A35" s="97" t="str">
        <f>IF(F35&lt;&gt;"",1+MAX($A$8:A34),"")</f>
        <v/>
      </c>
      <c r="B35" s="104"/>
      <c r="C35" s="107"/>
      <c r="D35" s="108"/>
      <c r="E35" s="115" t="s">
        <v>22</v>
      </c>
      <c r="F35" s="110"/>
      <c r="G35" s="111"/>
      <c r="H35" s="110"/>
      <c r="I35" s="104"/>
      <c r="J35" s="104"/>
      <c r="K35" s="104"/>
      <c r="L35" s="104"/>
      <c r="M35" s="112"/>
      <c r="N35" s="113"/>
      <c r="O35" s="87"/>
    </row>
    <row r="36" spans="1:101" ht="20.25" customHeight="1" x14ac:dyDescent="0.25">
      <c r="A36" s="97">
        <f>IF(F36&lt;&gt;"",1+MAX($A$8:A35),"")</f>
        <v>6</v>
      </c>
      <c r="B36" s="104" t="s">
        <v>130</v>
      </c>
      <c r="C36" s="107" t="s">
        <v>134</v>
      </c>
      <c r="D36" s="108"/>
      <c r="E36" s="109" t="s">
        <v>93</v>
      </c>
      <c r="F36" s="110">
        <v>6739</v>
      </c>
      <c r="G36" s="111">
        <v>0.1</v>
      </c>
      <c r="H36" s="110">
        <f t="shared" ref="H36" si="11">F36*(1+G36)</f>
        <v>7412.9000000000005</v>
      </c>
      <c r="I36" s="104" t="s">
        <v>15</v>
      </c>
      <c r="J36" s="112">
        <f t="shared" ref="J36:L36" si="12">J$15</f>
        <v>0</v>
      </c>
      <c r="K36" s="112">
        <f t="shared" si="12"/>
        <v>0</v>
      </c>
      <c r="L36" s="112">
        <f t="shared" si="12"/>
        <v>0</v>
      </c>
      <c r="M36" s="112">
        <f t="shared" ref="M36" si="13">L36+K36+J36</f>
        <v>0</v>
      </c>
      <c r="N36" s="113">
        <f t="shared" ref="N36" si="14">M36*H36</f>
        <v>0</v>
      </c>
      <c r="O36" s="87"/>
    </row>
    <row r="37" spans="1:101" ht="20.25" customHeight="1" x14ac:dyDescent="0.25">
      <c r="A37" s="97" t="str">
        <f>IF(F37&lt;&gt;"",1+MAX($A$8:A36),"")</f>
        <v/>
      </c>
      <c r="B37" s="104"/>
      <c r="C37" s="104"/>
      <c r="D37" s="105"/>
      <c r="E37" s="109"/>
      <c r="F37" s="110"/>
      <c r="G37" s="111"/>
      <c r="H37" s="110"/>
      <c r="I37" s="104"/>
      <c r="J37" s="104"/>
      <c r="K37" s="104"/>
      <c r="L37" s="104"/>
      <c r="M37" s="116"/>
      <c r="N37" s="113"/>
      <c r="O37" s="117"/>
    </row>
    <row r="38" spans="1:101" ht="20.25" customHeight="1" x14ac:dyDescent="0.25">
      <c r="A38" s="97" t="str">
        <f>IF(F38&lt;&gt;"",1+MAX($A$8:A37),"")</f>
        <v/>
      </c>
      <c r="B38" s="104"/>
      <c r="C38" s="107"/>
      <c r="D38" s="118"/>
      <c r="E38" s="119" t="s">
        <v>132</v>
      </c>
      <c r="F38" s="110"/>
      <c r="G38" s="111"/>
      <c r="H38" s="110"/>
      <c r="I38" s="104"/>
      <c r="J38" s="104"/>
      <c r="K38" s="104"/>
      <c r="L38" s="104"/>
      <c r="M38" s="116"/>
      <c r="N38" s="120"/>
      <c r="O38" s="121">
        <f>SUM(N32:N37)</f>
        <v>0</v>
      </c>
    </row>
    <row r="39" spans="1:101" ht="20.25" customHeight="1" x14ac:dyDescent="0.25">
      <c r="A39" s="97" t="str">
        <f>IF(F39&lt;&gt;"",1+MAX($A$8:A38),"")</f>
        <v/>
      </c>
      <c r="B39" s="104"/>
      <c r="C39" s="107"/>
      <c r="D39" s="108"/>
      <c r="E39" s="114"/>
      <c r="F39" s="110"/>
      <c r="G39" s="111"/>
      <c r="H39" s="110"/>
      <c r="I39" s="104"/>
      <c r="J39" s="104"/>
      <c r="K39" s="104"/>
      <c r="L39" s="104"/>
      <c r="M39" s="112"/>
      <c r="N39" s="113"/>
      <c r="O39" s="87"/>
    </row>
    <row r="40" spans="1:101" s="6" customFormat="1" ht="20.25" customHeight="1" x14ac:dyDescent="0.25">
      <c r="A40" s="97" t="str">
        <f>IF(F40&lt;&gt;"",1+MAX($A$8:A39),"")</f>
        <v/>
      </c>
      <c r="B40" s="104"/>
      <c r="C40" s="104"/>
      <c r="D40" s="105"/>
      <c r="E40" s="106" t="s">
        <v>119</v>
      </c>
      <c r="F40" s="104"/>
      <c r="G40" s="104"/>
      <c r="H40" s="104"/>
      <c r="I40" s="104"/>
      <c r="J40" s="104"/>
      <c r="K40" s="104"/>
      <c r="L40" s="104"/>
      <c r="M40" s="104"/>
      <c r="N40" s="104"/>
      <c r="O40" s="103"/>
      <c r="P40" s="54"/>
      <c r="Q40" s="54"/>
      <c r="R40" s="5"/>
      <c r="S40" s="5"/>
      <c r="T40" s="5"/>
      <c r="U40" s="55"/>
      <c r="V40" s="55"/>
      <c r="W40" s="55"/>
      <c r="X40" s="55"/>
      <c r="Y40" s="55"/>
      <c r="Z40" s="56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</row>
    <row r="41" spans="1:101" ht="20.25" customHeight="1" x14ac:dyDescent="0.25">
      <c r="A41" s="97">
        <f>IF(F41&lt;&gt;"",1+MAX($A$8:A40),"")</f>
        <v>7</v>
      </c>
      <c r="B41" s="104" t="s">
        <v>130</v>
      </c>
      <c r="C41" s="107" t="s">
        <v>134</v>
      </c>
      <c r="D41" s="108"/>
      <c r="E41" s="109" t="s">
        <v>120</v>
      </c>
      <c r="F41" s="110">
        <f>(875.2)+(7.8*5.167+6.5*6.83)</f>
        <v>959.89760000000001</v>
      </c>
      <c r="G41" s="111">
        <v>0.1</v>
      </c>
      <c r="H41" s="110">
        <f t="shared" ref="H41" si="15">F41*(1+G41)</f>
        <v>1055.8873600000002</v>
      </c>
      <c r="I41" s="104" t="s">
        <v>15</v>
      </c>
      <c r="J41" s="112">
        <v>0</v>
      </c>
      <c r="K41" s="112">
        <v>0</v>
      </c>
      <c r="L41" s="112">
        <v>0</v>
      </c>
      <c r="M41" s="112">
        <f>L41+K41+J41</f>
        <v>0</v>
      </c>
      <c r="N41" s="113">
        <f>M41*H41</f>
        <v>0</v>
      </c>
      <c r="O41" s="87"/>
    </row>
    <row r="42" spans="1:101" ht="20.25" customHeight="1" x14ac:dyDescent="0.25">
      <c r="A42" s="97" t="str">
        <f>IF(F42&lt;&gt;"",1+MAX($A$8:A41),"")</f>
        <v/>
      </c>
      <c r="B42" s="104"/>
      <c r="C42" s="107"/>
      <c r="D42" s="108"/>
      <c r="E42" s="114"/>
      <c r="F42" s="110"/>
      <c r="G42" s="111"/>
      <c r="H42" s="110"/>
      <c r="I42" s="104"/>
      <c r="J42" s="104"/>
      <c r="K42" s="104"/>
      <c r="L42" s="104"/>
      <c r="M42" s="112"/>
      <c r="N42" s="113"/>
      <c r="O42" s="87"/>
    </row>
    <row r="43" spans="1:101" ht="20.25" customHeight="1" x14ac:dyDescent="0.25">
      <c r="A43" s="97" t="str">
        <f>IF(F43&lt;&gt;"",1+MAX($A$8:A42),"")</f>
        <v/>
      </c>
      <c r="B43" s="104"/>
      <c r="C43" s="107"/>
      <c r="D43" s="108"/>
      <c r="E43" s="115" t="s">
        <v>22</v>
      </c>
      <c r="F43" s="110"/>
      <c r="G43" s="111"/>
      <c r="H43" s="110"/>
      <c r="I43" s="104"/>
      <c r="J43" s="104"/>
      <c r="K43" s="104"/>
      <c r="L43" s="104"/>
      <c r="M43" s="112"/>
      <c r="N43" s="113"/>
      <c r="O43" s="87"/>
    </row>
    <row r="44" spans="1:101" ht="20.25" customHeight="1" x14ac:dyDescent="0.25">
      <c r="A44" s="97">
        <f>IF(F44&lt;&gt;"",1+MAX($A$8:A43),"")</f>
        <v>8</v>
      </c>
      <c r="B44" s="104" t="s">
        <v>130</v>
      </c>
      <c r="C44" s="107" t="s">
        <v>134</v>
      </c>
      <c r="D44" s="108"/>
      <c r="E44" s="109" t="s">
        <v>93</v>
      </c>
      <c r="F44" s="110">
        <v>960</v>
      </c>
      <c r="G44" s="111">
        <v>0.1</v>
      </c>
      <c r="H44" s="110">
        <f t="shared" ref="H44" si="16">F44*(1+G44)</f>
        <v>1056</v>
      </c>
      <c r="I44" s="104" t="s">
        <v>15</v>
      </c>
      <c r="J44" s="112">
        <f t="shared" ref="J44:L44" si="17">J$15</f>
        <v>0</v>
      </c>
      <c r="K44" s="112">
        <f t="shared" si="17"/>
        <v>0</v>
      </c>
      <c r="L44" s="112">
        <f t="shared" si="17"/>
        <v>0</v>
      </c>
      <c r="M44" s="112">
        <f t="shared" ref="M44" si="18">L44+K44+J44</f>
        <v>0</v>
      </c>
      <c r="N44" s="113">
        <f t="shared" ref="N44" si="19">M44*H44</f>
        <v>0</v>
      </c>
      <c r="O44" s="87"/>
    </row>
    <row r="45" spans="1:101" ht="20.25" customHeight="1" x14ac:dyDescent="0.25">
      <c r="A45" s="97" t="str">
        <f>IF(F45&lt;&gt;"",1+MAX($A$8:A44),"")</f>
        <v/>
      </c>
      <c r="B45" s="104"/>
      <c r="C45" s="104"/>
      <c r="D45" s="105"/>
      <c r="E45" s="109"/>
      <c r="F45" s="110"/>
      <c r="G45" s="111"/>
      <c r="H45" s="110"/>
      <c r="I45" s="104"/>
      <c r="J45" s="104"/>
      <c r="K45" s="104"/>
      <c r="L45" s="104"/>
      <c r="M45" s="116"/>
      <c r="N45" s="113"/>
      <c r="O45" s="117"/>
    </row>
    <row r="46" spans="1:101" ht="20.25" customHeight="1" x14ac:dyDescent="0.25">
      <c r="A46" s="97" t="str">
        <f>IF(F46&lt;&gt;"",1+MAX($A$8:A45),"")</f>
        <v/>
      </c>
      <c r="B46" s="104"/>
      <c r="C46" s="107"/>
      <c r="D46" s="118"/>
      <c r="E46" s="119" t="s">
        <v>131</v>
      </c>
      <c r="F46" s="110"/>
      <c r="G46" s="111"/>
      <c r="H46" s="110"/>
      <c r="I46" s="104"/>
      <c r="J46" s="104"/>
      <c r="K46" s="104"/>
      <c r="L46" s="104"/>
      <c r="M46" s="116"/>
      <c r="N46" s="120"/>
      <c r="O46" s="121">
        <f>SUM(N40:N45)</f>
        <v>0</v>
      </c>
    </row>
    <row r="47" spans="1:101" ht="20.25" customHeight="1" x14ac:dyDescent="0.25">
      <c r="A47" s="97" t="str">
        <f>IF(F47&lt;&gt;"",1+MAX($A$8:A46),"")</f>
        <v/>
      </c>
      <c r="B47" s="104"/>
      <c r="C47" s="107"/>
      <c r="D47" s="108"/>
      <c r="E47" s="114"/>
      <c r="F47" s="110"/>
      <c r="G47" s="111"/>
      <c r="H47" s="110"/>
      <c r="I47" s="104"/>
      <c r="J47" s="104"/>
      <c r="K47" s="104"/>
      <c r="L47" s="104"/>
      <c r="M47" s="112"/>
      <c r="N47" s="113"/>
      <c r="O47" s="87"/>
    </row>
    <row r="48" spans="1:101" s="6" customFormat="1" ht="20.25" customHeight="1" x14ac:dyDescent="0.25">
      <c r="A48" s="97" t="str">
        <f>IF(F48&lt;&gt;"",1+MAX($A$8:A47),"")</f>
        <v/>
      </c>
      <c r="B48" s="104"/>
      <c r="C48" s="104"/>
      <c r="D48" s="105"/>
      <c r="E48" s="106" t="s">
        <v>25</v>
      </c>
      <c r="F48" s="104"/>
      <c r="G48" s="104"/>
      <c r="H48" s="104"/>
      <c r="I48" s="104"/>
      <c r="J48" s="104"/>
      <c r="K48" s="104"/>
      <c r="L48" s="104"/>
      <c r="M48" s="104"/>
      <c r="N48" s="104"/>
      <c r="O48" s="103"/>
      <c r="P48" s="54"/>
      <c r="Q48" s="54"/>
      <c r="R48" s="5"/>
      <c r="S48" s="5"/>
      <c r="T48" s="5"/>
      <c r="U48" s="55"/>
      <c r="V48" s="55"/>
      <c r="W48" s="55"/>
      <c r="X48" s="55"/>
      <c r="Y48" s="55"/>
      <c r="Z48" s="56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</row>
    <row r="49" spans="1:101" ht="20.25" customHeight="1" x14ac:dyDescent="0.25">
      <c r="A49" s="97">
        <f>IF(F49&lt;&gt;"",1+MAX($A$8:A48),"")</f>
        <v>9</v>
      </c>
      <c r="B49" s="104" t="s">
        <v>130</v>
      </c>
      <c r="C49" s="107" t="s">
        <v>134</v>
      </c>
      <c r="D49" s="108"/>
      <c r="E49" s="109" t="s">
        <v>45</v>
      </c>
      <c r="F49" s="110">
        <f>(1108.2)+(29.9*1.334+10.2*1+6.6*2.67+19.6*5.334)</f>
        <v>1280.4549999999999</v>
      </c>
      <c r="G49" s="111">
        <v>0.1</v>
      </c>
      <c r="H49" s="110">
        <f t="shared" ref="H49" si="20">F49*(1+G49)</f>
        <v>1408.5005000000001</v>
      </c>
      <c r="I49" s="104" t="s">
        <v>15</v>
      </c>
      <c r="J49" s="112">
        <v>0</v>
      </c>
      <c r="K49" s="112">
        <v>0</v>
      </c>
      <c r="L49" s="112">
        <v>0</v>
      </c>
      <c r="M49" s="112">
        <f>L49+K49+J49</f>
        <v>0</v>
      </c>
      <c r="N49" s="113">
        <f>M49*H49</f>
        <v>0</v>
      </c>
      <c r="O49" s="87"/>
    </row>
    <row r="50" spans="1:101" ht="20.25" customHeight="1" x14ac:dyDescent="0.25">
      <c r="A50" s="97" t="str">
        <f>IF(F50&lt;&gt;"",1+MAX($A$8:A49),"")</f>
        <v/>
      </c>
      <c r="B50" s="104"/>
      <c r="C50" s="107"/>
      <c r="D50" s="108"/>
      <c r="E50" s="114"/>
      <c r="F50" s="110"/>
      <c r="G50" s="111"/>
      <c r="H50" s="110"/>
      <c r="I50" s="104"/>
      <c r="J50" s="104"/>
      <c r="K50" s="104"/>
      <c r="L50" s="104"/>
      <c r="M50" s="112"/>
      <c r="N50" s="113"/>
      <c r="O50" s="87"/>
    </row>
    <row r="51" spans="1:101" ht="20.25" customHeight="1" x14ac:dyDescent="0.25">
      <c r="A51" s="97" t="str">
        <f>IF(F51&lt;&gt;"",1+MAX($A$8:A50),"")</f>
        <v/>
      </c>
      <c r="B51" s="104"/>
      <c r="C51" s="107"/>
      <c r="D51" s="108"/>
      <c r="E51" s="115" t="s">
        <v>22</v>
      </c>
      <c r="F51" s="110"/>
      <c r="G51" s="111"/>
      <c r="H51" s="110"/>
      <c r="I51" s="104"/>
      <c r="J51" s="104"/>
      <c r="K51" s="104"/>
      <c r="L51" s="104"/>
      <c r="M51" s="112"/>
      <c r="N51" s="113"/>
      <c r="O51" s="87"/>
    </row>
    <row r="52" spans="1:101" ht="20.25" customHeight="1" x14ac:dyDescent="0.25">
      <c r="A52" s="97">
        <f>IF(F52&lt;&gt;"",1+MAX($A$8:A51),"")</f>
        <v>10</v>
      </c>
      <c r="B52" s="104" t="s">
        <v>130</v>
      </c>
      <c r="C52" s="107" t="s">
        <v>134</v>
      </c>
      <c r="D52" s="108"/>
      <c r="E52" s="109" t="s">
        <v>93</v>
      </c>
      <c r="F52" s="110">
        <v>1698</v>
      </c>
      <c r="G52" s="111">
        <v>0.1</v>
      </c>
      <c r="H52" s="110">
        <f t="shared" ref="H52" si="21">F52*(1+G52)</f>
        <v>1867.8000000000002</v>
      </c>
      <c r="I52" s="104" t="s">
        <v>15</v>
      </c>
      <c r="J52" s="112">
        <f t="shared" ref="J52:L52" si="22">J$15</f>
        <v>0</v>
      </c>
      <c r="K52" s="112">
        <f t="shared" si="22"/>
        <v>0</v>
      </c>
      <c r="L52" s="112">
        <f t="shared" si="22"/>
        <v>0</v>
      </c>
      <c r="M52" s="112">
        <f t="shared" ref="M52" si="23">L52+K52+J52</f>
        <v>0</v>
      </c>
      <c r="N52" s="113">
        <f t="shared" ref="N52" si="24">M52*H52</f>
        <v>0</v>
      </c>
      <c r="O52" s="87"/>
    </row>
    <row r="53" spans="1:101" ht="20.25" customHeight="1" x14ac:dyDescent="0.25">
      <c r="A53" s="97" t="str">
        <f>IF(F53&lt;&gt;"",1+MAX($A$8:A52),"")</f>
        <v/>
      </c>
      <c r="B53" s="104"/>
      <c r="C53" s="104"/>
      <c r="D53" s="105"/>
      <c r="E53" s="109"/>
      <c r="F53" s="110"/>
      <c r="G53" s="111"/>
      <c r="H53" s="110"/>
      <c r="I53" s="104"/>
      <c r="J53" s="104"/>
      <c r="K53" s="104"/>
      <c r="L53" s="104"/>
      <c r="M53" s="116"/>
      <c r="N53" s="113"/>
      <c r="O53" s="117"/>
    </row>
    <row r="54" spans="1:101" ht="20.25" customHeight="1" x14ac:dyDescent="0.25">
      <c r="A54" s="97" t="str">
        <f>IF(F54&lt;&gt;"",1+MAX($A$8:A53),"")</f>
        <v/>
      </c>
      <c r="B54" s="104"/>
      <c r="C54" s="107"/>
      <c r="D54" s="118"/>
      <c r="E54" s="119" t="s">
        <v>33</v>
      </c>
      <c r="F54" s="110"/>
      <c r="G54" s="111"/>
      <c r="H54" s="110"/>
      <c r="I54" s="104"/>
      <c r="J54" s="104"/>
      <c r="K54" s="104"/>
      <c r="L54" s="104"/>
      <c r="M54" s="116"/>
      <c r="N54" s="120"/>
      <c r="O54" s="121">
        <f>SUM(N48:N53)</f>
        <v>0</v>
      </c>
    </row>
    <row r="55" spans="1:101" ht="20.25" customHeight="1" x14ac:dyDescent="0.25">
      <c r="A55" s="97" t="str">
        <f>IF(F55&lt;&gt;"",1+MAX($A$8:A54),"")</f>
        <v/>
      </c>
      <c r="B55" s="104"/>
      <c r="C55" s="107"/>
      <c r="D55" s="108"/>
      <c r="E55" s="114"/>
      <c r="F55" s="110"/>
      <c r="G55" s="111"/>
      <c r="H55" s="110"/>
      <c r="I55" s="104"/>
      <c r="J55" s="104"/>
      <c r="K55" s="104"/>
      <c r="L55" s="104"/>
      <c r="M55" s="112"/>
      <c r="N55" s="113"/>
      <c r="O55" s="87"/>
    </row>
    <row r="56" spans="1:101" s="6" customFormat="1" ht="20.25" customHeight="1" x14ac:dyDescent="0.25">
      <c r="A56" s="97" t="str">
        <f>IF(F56&lt;&gt;"",1+MAX($A$8:A55),"")</f>
        <v/>
      </c>
      <c r="B56" s="104"/>
      <c r="C56" s="104"/>
      <c r="D56" s="105"/>
      <c r="E56" s="106" t="s">
        <v>50</v>
      </c>
      <c r="F56" s="104"/>
      <c r="G56" s="104"/>
      <c r="H56" s="104"/>
      <c r="I56" s="104"/>
      <c r="J56" s="104"/>
      <c r="K56" s="104"/>
      <c r="L56" s="104"/>
      <c r="M56" s="104"/>
      <c r="N56" s="104"/>
      <c r="O56" s="103"/>
      <c r="P56" s="54"/>
      <c r="Q56" s="54"/>
      <c r="R56" s="5"/>
      <c r="S56" s="5"/>
      <c r="T56" s="5"/>
      <c r="U56" s="55"/>
      <c r="V56" s="55"/>
      <c r="W56" s="55"/>
      <c r="X56" s="55"/>
      <c r="Y56" s="55"/>
      <c r="Z56" s="56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  <c r="AU56" s="57"/>
      <c r="AV56" s="57"/>
      <c r="AW56" s="57"/>
      <c r="AX56" s="57"/>
      <c r="AY56" s="57"/>
      <c r="AZ56" s="57"/>
      <c r="BA56" s="57"/>
      <c r="BB56" s="57"/>
      <c r="BC56" s="57"/>
      <c r="BD56" s="57"/>
      <c r="BE56" s="57"/>
      <c r="BF56" s="57"/>
      <c r="BG56" s="57"/>
      <c r="BH56" s="57"/>
      <c r="BI56" s="57"/>
      <c r="BJ56" s="57"/>
      <c r="BK56" s="57"/>
      <c r="BL56" s="57"/>
      <c r="BM56" s="57"/>
      <c r="BN56" s="57"/>
      <c r="BO56" s="57"/>
      <c r="BP56" s="57"/>
      <c r="BQ56" s="57"/>
      <c r="BR56" s="57"/>
      <c r="BS56" s="57"/>
      <c r="BT56" s="57"/>
      <c r="BU56" s="57"/>
      <c r="BV56" s="57"/>
      <c r="BW56" s="57"/>
      <c r="BX56" s="57"/>
      <c r="BY56" s="57"/>
      <c r="BZ56" s="57"/>
      <c r="CA56" s="57"/>
      <c r="CB56" s="57"/>
      <c r="CC56" s="57"/>
      <c r="CD56" s="57"/>
      <c r="CE56" s="57"/>
      <c r="CF56" s="57"/>
      <c r="CG56" s="57"/>
      <c r="CH56" s="57"/>
      <c r="CI56" s="57"/>
      <c r="CJ56" s="57"/>
      <c r="CK56" s="57"/>
      <c r="CL56" s="57"/>
      <c r="CM56" s="57"/>
      <c r="CN56" s="57"/>
      <c r="CO56" s="57"/>
      <c r="CP56" s="57"/>
      <c r="CQ56" s="57"/>
      <c r="CR56" s="57"/>
      <c r="CS56" s="57"/>
      <c r="CT56" s="57"/>
      <c r="CU56" s="57"/>
      <c r="CV56" s="57"/>
      <c r="CW56" s="57"/>
    </row>
    <row r="57" spans="1:101" ht="20.25" customHeight="1" x14ac:dyDescent="0.25">
      <c r="A57" s="97">
        <f>IF(F57&lt;&gt;"",1+MAX($A$8:A56),"")</f>
        <v>11</v>
      </c>
      <c r="B57" s="104" t="s">
        <v>130</v>
      </c>
      <c r="C57" s="107" t="s">
        <v>134</v>
      </c>
      <c r="D57" s="108"/>
      <c r="E57" s="109" t="s">
        <v>51</v>
      </c>
      <c r="F57" s="110">
        <f>39*8+11.4*9.25</f>
        <v>417.45</v>
      </c>
      <c r="G57" s="111">
        <v>0.1</v>
      </c>
      <c r="H57" s="110">
        <f t="shared" ref="H57" si="25">F57*(1+G57)</f>
        <v>459.19500000000005</v>
      </c>
      <c r="I57" s="104" t="s">
        <v>15</v>
      </c>
      <c r="J57" s="112">
        <f t="shared" ref="J57:L57" si="26">J$49</f>
        <v>0</v>
      </c>
      <c r="K57" s="112">
        <f t="shared" si="26"/>
        <v>0</v>
      </c>
      <c r="L57" s="112">
        <f t="shared" si="26"/>
        <v>0</v>
      </c>
      <c r="M57" s="112">
        <f>L57+K57+J57</f>
        <v>0</v>
      </c>
      <c r="N57" s="113">
        <f>M57*H57</f>
        <v>0</v>
      </c>
      <c r="O57" s="87"/>
    </row>
    <row r="58" spans="1:101" ht="20.25" customHeight="1" x14ac:dyDescent="0.25">
      <c r="A58" s="97" t="str">
        <f>IF(F58&lt;&gt;"",1+MAX($A$8:A57),"")</f>
        <v/>
      </c>
      <c r="B58" s="104"/>
      <c r="C58" s="104"/>
      <c r="D58" s="105"/>
      <c r="E58" s="109"/>
      <c r="F58" s="110"/>
      <c r="G58" s="111"/>
      <c r="H58" s="110"/>
      <c r="I58" s="104"/>
      <c r="J58" s="104"/>
      <c r="K58" s="104"/>
      <c r="L58" s="104"/>
      <c r="M58" s="116"/>
      <c r="N58" s="113"/>
      <c r="O58" s="117"/>
    </row>
    <row r="59" spans="1:101" ht="20.25" customHeight="1" x14ac:dyDescent="0.25">
      <c r="A59" s="97" t="str">
        <f>IF(F59&lt;&gt;"",1+MAX($A$8:A58),"")</f>
        <v/>
      </c>
      <c r="B59" s="104"/>
      <c r="C59" s="107"/>
      <c r="D59" s="118"/>
      <c r="E59" s="119" t="s">
        <v>57</v>
      </c>
      <c r="F59" s="110"/>
      <c r="G59" s="111"/>
      <c r="H59" s="110"/>
      <c r="I59" s="104"/>
      <c r="J59" s="104"/>
      <c r="K59" s="104"/>
      <c r="L59" s="104"/>
      <c r="M59" s="116"/>
      <c r="N59" s="120"/>
      <c r="O59" s="121">
        <f>SUM(N56:N58)</f>
        <v>0</v>
      </c>
    </row>
    <row r="60" spans="1:101" ht="20.25" customHeight="1" x14ac:dyDescent="0.25">
      <c r="A60" s="97" t="str">
        <f>IF(F60&lt;&gt;"",1+MAX($A$8:A59),"")</f>
        <v/>
      </c>
      <c r="B60" s="104"/>
      <c r="C60" s="107"/>
      <c r="D60" s="108"/>
      <c r="E60" s="114"/>
      <c r="F60" s="110"/>
      <c r="G60" s="111"/>
      <c r="H60" s="110"/>
      <c r="I60" s="104"/>
      <c r="J60" s="104"/>
      <c r="K60" s="104"/>
      <c r="L60" s="104"/>
      <c r="M60" s="112"/>
      <c r="N60" s="113"/>
      <c r="O60" s="87"/>
    </row>
    <row r="61" spans="1:101" s="6" customFormat="1" ht="20.25" customHeight="1" x14ac:dyDescent="0.25">
      <c r="A61" s="97" t="str">
        <f>IF(F61&lt;&gt;"",1+MAX($A$8:A60),"")</f>
        <v/>
      </c>
      <c r="B61" s="104"/>
      <c r="C61" s="104"/>
      <c r="D61" s="105"/>
      <c r="E61" s="106" t="s">
        <v>122</v>
      </c>
      <c r="F61" s="104"/>
      <c r="G61" s="104"/>
      <c r="H61" s="104"/>
      <c r="I61" s="104"/>
      <c r="J61" s="104"/>
      <c r="K61" s="104"/>
      <c r="L61" s="104"/>
      <c r="M61" s="104"/>
      <c r="N61" s="104"/>
      <c r="O61" s="103"/>
      <c r="P61" s="54"/>
      <c r="Q61" s="54"/>
      <c r="R61" s="5"/>
      <c r="S61" s="5"/>
      <c r="T61" s="5"/>
      <c r="U61" s="55"/>
      <c r="V61" s="55"/>
      <c r="W61" s="55"/>
      <c r="X61" s="55"/>
      <c r="Y61" s="55"/>
      <c r="Z61" s="56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</row>
    <row r="62" spans="1:101" ht="20.25" customHeight="1" x14ac:dyDescent="0.25">
      <c r="A62" s="97">
        <f>IF(F62&lt;&gt;"",1+MAX($A$8:A61),"")</f>
        <v>12</v>
      </c>
      <c r="B62" s="104" t="s">
        <v>130</v>
      </c>
      <c r="C62" s="107" t="s">
        <v>134</v>
      </c>
      <c r="D62" s="108"/>
      <c r="E62" s="109" t="s">
        <v>121</v>
      </c>
      <c r="F62" s="110">
        <f>911.7</f>
        <v>911.7</v>
      </c>
      <c r="G62" s="111">
        <v>0.1</v>
      </c>
      <c r="H62" s="110">
        <f t="shared" ref="H62" si="27">F62*(1+G62)</f>
        <v>1002.8700000000001</v>
      </c>
      <c r="I62" s="104" t="s">
        <v>15</v>
      </c>
      <c r="J62" s="112">
        <v>0</v>
      </c>
      <c r="K62" s="112">
        <v>0</v>
      </c>
      <c r="L62" s="112">
        <v>0</v>
      </c>
      <c r="M62" s="112">
        <f>L62+K62+J62</f>
        <v>0</v>
      </c>
      <c r="N62" s="113">
        <f>M62*H62</f>
        <v>0</v>
      </c>
      <c r="O62" s="87"/>
    </row>
    <row r="63" spans="1:101" ht="20.25" customHeight="1" x14ac:dyDescent="0.25">
      <c r="A63" s="97" t="str">
        <f>IF(F63&lt;&gt;"",1+MAX($A$8:A62),"")</f>
        <v/>
      </c>
      <c r="B63" s="104"/>
      <c r="C63" s="104"/>
      <c r="D63" s="105"/>
      <c r="E63" s="109"/>
      <c r="F63" s="110"/>
      <c r="G63" s="111"/>
      <c r="H63" s="110"/>
      <c r="I63" s="104"/>
      <c r="J63" s="104"/>
      <c r="K63" s="104"/>
      <c r="L63" s="104"/>
      <c r="M63" s="116"/>
      <c r="N63" s="113"/>
      <c r="O63" s="117"/>
    </row>
    <row r="64" spans="1:101" ht="20.25" customHeight="1" x14ac:dyDescent="0.25">
      <c r="A64" s="97" t="str">
        <f>IF(F64&lt;&gt;"",1+MAX($A$8:A63),"")</f>
        <v/>
      </c>
      <c r="B64" s="104"/>
      <c r="C64" s="107"/>
      <c r="D64" s="118"/>
      <c r="E64" s="119" t="s">
        <v>123</v>
      </c>
      <c r="F64" s="110"/>
      <c r="G64" s="111"/>
      <c r="H64" s="110"/>
      <c r="I64" s="104"/>
      <c r="J64" s="104"/>
      <c r="K64" s="104"/>
      <c r="L64" s="104"/>
      <c r="M64" s="116"/>
      <c r="N64" s="120"/>
      <c r="O64" s="121">
        <f>SUM(N61:N63)</f>
        <v>0</v>
      </c>
    </row>
    <row r="65" spans="1:101" ht="20.25" customHeight="1" x14ac:dyDescent="0.25">
      <c r="A65" s="97" t="str">
        <f>IF(F65&lt;&gt;"",1+MAX($A$8:A64),"")</f>
        <v/>
      </c>
      <c r="B65" s="104"/>
      <c r="C65" s="107"/>
      <c r="D65" s="108"/>
      <c r="E65" s="114"/>
      <c r="F65" s="110"/>
      <c r="G65" s="111"/>
      <c r="H65" s="110"/>
      <c r="I65" s="104"/>
      <c r="J65" s="104"/>
      <c r="K65" s="104"/>
      <c r="L65" s="104"/>
      <c r="M65" s="112"/>
      <c r="N65" s="113"/>
      <c r="O65" s="87"/>
    </row>
    <row r="66" spans="1:101" s="6" customFormat="1" ht="20.25" customHeight="1" x14ac:dyDescent="0.25">
      <c r="A66" s="97" t="str">
        <f>IF(F66&lt;&gt;"",1+MAX($A$8:A65),"")</f>
        <v/>
      </c>
      <c r="B66" s="104"/>
      <c r="C66" s="104"/>
      <c r="D66" s="104"/>
      <c r="E66" s="106" t="s">
        <v>37</v>
      </c>
      <c r="F66" s="104"/>
      <c r="G66" s="104"/>
      <c r="H66" s="104"/>
      <c r="I66" s="104"/>
      <c r="J66" s="104"/>
      <c r="K66" s="104"/>
      <c r="L66" s="104"/>
      <c r="M66" s="104"/>
      <c r="N66" s="104"/>
      <c r="O66" s="103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  <c r="AU66" s="57"/>
      <c r="AV66" s="57"/>
      <c r="AW66" s="57"/>
      <c r="AX66" s="57"/>
      <c r="AY66" s="57"/>
      <c r="AZ66" s="57"/>
      <c r="BA66" s="57"/>
      <c r="BB66" s="57"/>
      <c r="BC66" s="57"/>
      <c r="BD66" s="57"/>
      <c r="BE66" s="57"/>
      <c r="BF66" s="57"/>
      <c r="BG66" s="57"/>
      <c r="BH66" s="57"/>
      <c r="BI66" s="57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57"/>
      <c r="CA66" s="57"/>
      <c r="CB66" s="57"/>
      <c r="CC66" s="57"/>
      <c r="CD66" s="57"/>
      <c r="CE66" s="57"/>
      <c r="CF66" s="57"/>
      <c r="CG66" s="57"/>
      <c r="CH66" s="57"/>
      <c r="CI66" s="57"/>
      <c r="CJ66" s="57"/>
      <c r="CK66" s="57"/>
      <c r="CL66" s="57"/>
      <c r="CM66" s="57"/>
      <c r="CN66" s="57"/>
      <c r="CO66" s="57"/>
      <c r="CP66" s="57"/>
      <c r="CQ66" s="57"/>
      <c r="CR66" s="57"/>
      <c r="CS66" s="57"/>
      <c r="CT66" s="57"/>
      <c r="CU66" s="57"/>
      <c r="CV66" s="57"/>
      <c r="CW66" s="57"/>
    </row>
    <row r="67" spans="1:101" ht="20.25" customHeight="1" x14ac:dyDescent="0.25">
      <c r="A67" s="97" t="str">
        <f>IF(F67&lt;&gt;"",1+MAX($A$8:A66),"")</f>
        <v/>
      </c>
      <c r="B67" s="104"/>
      <c r="C67" s="107"/>
      <c r="D67" s="108"/>
      <c r="E67" s="114"/>
      <c r="F67" s="110"/>
      <c r="G67" s="111"/>
      <c r="H67" s="110"/>
      <c r="I67" s="104"/>
      <c r="J67" s="104"/>
      <c r="K67" s="104"/>
      <c r="L67" s="104"/>
      <c r="M67" s="112"/>
      <c r="N67" s="113"/>
      <c r="O67" s="87"/>
    </row>
    <row r="68" spans="1:101" ht="20.25" customHeight="1" x14ac:dyDescent="0.25">
      <c r="A68" s="97" t="str">
        <f>IF(F68&lt;&gt;"",1+MAX($A$8:A67),"")</f>
        <v/>
      </c>
      <c r="B68" s="104"/>
      <c r="C68" s="107"/>
      <c r="D68" s="108"/>
      <c r="E68" s="115" t="s">
        <v>47</v>
      </c>
      <c r="F68" s="110"/>
      <c r="G68" s="111"/>
      <c r="H68" s="110"/>
      <c r="I68" s="104"/>
      <c r="J68" s="104"/>
      <c r="K68" s="104"/>
      <c r="L68" s="104"/>
      <c r="M68" s="112"/>
      <c r="N68" s="113"/>
      <c r="O68" s="87"/>
    </row>
    <row r="69" spans="1:101" ht="20.25" customHeight="1" x14ac:dyDescent="0.25">
      <c r="A69" s="97">
        <f>IF(F69&lt;&gt;"",1+MAX($A$8:A68),"")</f>
        <v>13</v>
      </c>
      <c r="B69" s="104" t="s">
        <v>130</v>
      </c>
      <c r="C69" s="107" t="s">
        <v>134</v>
      </c>
      <c r="D69" s="108"/>
      <c r="E69" s="109" t="s">
        <v>97</v>
      </c>
      <c r="F69" s="110">
        <f>69.6</f>
        <v>69.599999999999994</v>
      </c>
      <c r="G69" s="111">
        <v>0.1</v>
      </c>
      <c r="H69" s="110">
        <f t="shared" ref="H69:H70" si="28">F69*(1+G69)</f>
        <v>76.56</v>
      </c>
      <c r="I69" s="104" t="s">
        <v>16</v>
      </c>
      <c r="J69" s="112">
        <v>0</v>
      </c>
      <c r="K69" s="112">
        <v>0</v>
      </c>
      <c r="L69" s="112">
        <v>0</v>
      </c>
      <c r="M69" s="112">
        <f t="shared" ref="M69:M70" si="29">L69+K69+J69</f>
        <v>0</v>
      </c>
      <c r="N69" s="113">
        <f t="shared" ref="N69:N70" si="30">M69*H69</f>
        <v>0</v>
      </c>
      <c r="O69" s="87"/>
    </row>
    <row r="70" spans="1:101" ht="20.25" customHeight="1" x14ac:dyDescent="0.25">
      <c r="A70" s="97">
        <f>IF(F70&lt;&gt;"",1+MAX($A$8:A69),"")</f>
        <v>14</v>
      </c>
      <c r="B70" s="104" t="s">
        <v>130</v>
      </c>
      <c r="C70" s="107" t="s">
        <v>134</v>
      </c>
      <c r="D70" s="108"/>
      <c r="E70" s="109" t="s">
        <v>98</v>
      </c>
      <c r="F70" s="110">
        <f>141</f>
        <v>141</v>
      </c>
      <c r="G70" s="111">
        <v>0.1</v>
      </c>
      <c r="H70" s="110">
        <f t="shared" si="28"/>
        <v>155.10000000000002</v>
      </c>
      <c r="I70" s="104" t="s">
        <v>16</v>
      </c>
      <c r="J70" s="112">
        <v>0</v>
      </c>
      <c r="K70" s="112">
        <v>0</v>
      </c>
      <c r="L70" s="112">
        <v>0</v>
      </c>
      <c r="M70" s="112">
        <f t="shared" si="29"/>
        <v>0</v>
      </c>
      <c r="N70" s="113">
        <f t="shared" si="30"/>
        <v>0</v>
      </c>
      <c r="O70" s="87"/>
    </row>
    <row r="71" spans="1:101" ht="20.25" customHeight="1" x14ac:dyDescent="0.25">
      <c r="A71" s="97">
        <f>IF(F71&lt;&gt;"",1+MAX($A$8:A70),"")</f>
        <v>15</v>
      </c>
      <c r="B71" s="104" t="s">
        <v>130</v>
      </c>
      <c r="C71" s="107" t="s">
        <v>134</v>
      </c>
      <c r="D71" s="108"/>
      <c r="E71" s="109" t="s">
        <v>99</v>
      </c>
      <c r="F71" s="110">
        <f>91.8</f>
        <v>91.8</v>
      </c>
      <c r="G71" s="111">
        <v>0.1</v>
      </c>
      <c r="H71" s="110">
        <f t="shared" ref="H71" si="31">F71*(1+G71)</f>
        <v>100.98</v>
      </c>
      <c r="I71" s="104" t="s">
        <v>16</v>
      </c>
      <c r="J71" s="112">
        <v>0</v>
      </c>
      <c r="K71" s="112">
        <v>0</v>
      </c>
      <c r="L71" s="112">
        <v>0</v>
      </c>
      <c r="M71" s="112">
        <f t="shared" ref="M71" si="32">L71+K71+J71</f>
        <v>0</v>
      </c>
      <c r="N71" s="113">
        <f t="shared" ref="N71" si="33">M71*H71</f>
        <v>0</v>
      </c>
      <c r="O71" s="87"/>
    </row>
    <row r="72" spans="1:101" ht="20.25" customHeight="1" x14ac:dyDescent="0.25">
      <c r="A72" s="97">
        <f>IF(F72&lt;&gt;"",1+MAX($A$8:A71),"")</f>
        <v>16</v>
      </c>
      <c r="B72" s="104" t="s">
        <v>130</v>
      </c>
      <c r="C72" s="107" t="s">
        <v>134</v>
      </c>
      <c r="D72" s="108"/>
      <c r="E72" s="109" t="s">
        <v>100</v>
      </c>
      <c r="F72" s="110">
        <f>90.5</f>
        <v>90.5</v>
      </c>
      <c r="G72" s="111">
        <v>0.1</v>
      </c>
      <c r="H72" s="110">
        <f t="shared" ref="H72" si="34">F72*(1+G72)</f>
        <v>99.550000000000011</v>
      </c>
      <c r="I72" s="104" t="s">
        <v>16</v>
      </c>
      <c r="J72" s="112">
        <v>0</v>
      </c>
      <c r="K72" s="112">
        <v>0</v>
      </c>
      <c r="L72" s="112">
        <v>0</v>
      </c>
      <c r="M72" s="112">
        <f t="shared" ref="M72" si="35">L72+K72+J72</f>
        <v>0</v>
      </c>
      <c r="N72" s="113">
        <f t="shared" ref="N72" si="36">M72*H72</f>
        <v>0</v>
      </c>
      <c r="O72" s="87"/>
    </row>
    <row r="73" spans="1:101" ht="20.25" customHeight="1" x14ac:dyDescent="0.25">
      <c r="A73" s="97">
        <f>IF(F73&lt;&gt;"",1+MAX($A$8:A72),"")</f>
        <v>17</v>
      </c>
      <c r="B73" s="104" t="s">
        <v>130</v>
      </c>
      <c r="C73" s="107" t="s">
        <v>134</v>
      </c>
      <c r="D73" s="108"/>
      <c r="E73" s="109" t="s">
        <v>102</v>
      </c>
      <c r="F73" s="110">
        <f>8*2</f>
        <v>16</v>
      </c>
      <c r="G73" s="111">
        <v>0.1</v>
      </c>
      <c r="H73" s="110">
        <f t="shared" ref="H73" si="37">F73*(1+G73)</f>
        <v>17.600000000000001</v>
      </c>
      <c r="I73" s="104" t="s">
        <v>16</v>
      </c>
      <c r="J73" s="112">
        <v>0</v>
      </c>
      <c r="K73" s="112">
        <v>0</v>
      </c>
      <c r="L73" s="112">
        <v>0</v>
      </c>
      <c r="M73" s="112">
        <f t="shared" ref="M73" si="38">L73+K73+J73</f>
        <v>0</v>
      </c>
      <c r="N73" s="113">
        <f t="shared" ref="N73" si="39">M73*H73</f>
        <v>0</v>
      </c>
      <c r="O73" s="87"/>
    </row>
    <row r="74" spans="1:101" ht="20.25" customHeight="1" x14ac:dyDescent="0.25">
      <c r="A74" s="97">
        <f>IF(F74&lt;&gt;"",1+MAX($A$8:A73),"")</f>
        <v>18</v>
      </c>
      <c r="B74" s="104" t="s">
        <v>130</v>
      </c>
      <c r="C74" s="107" t="s">
        <v>134</v>
      </c>
      <c r="D74" s="108"/>
      <c r="E74" s="109" t="s">
        <v>104</v>
      </c>
      <c r="F74" s="110">
        <f>170</f>
        <v>170</v>
      </c>
      <c r="G74" s="111">
        <v>0.1</v>
      </c>
      <c r="H74" s="110">
        <f t="shared" ref="H74" si="40">F74*(1+G74)</f>
        <v>187.00000000000003</v>
      </c>
      <c r="I74" s="104" t="s">
        <v>16</v>
      </c>
      <c r="J74" s="112">
        <v>0</v>
      </c>
      <c r="K74" s="112">
        <v>0</v>
      </c>
      <c r="L74" s="112">
        <v>0</v>
      </c>
      <c r="M74" s="112">
        <f t="shared" ref="M74" si="41">L74+K74+J74</f>
        <v>0</v>
      </c>
      <c r="N74" s="113">
        <f t="shared" ref="N74" si="42">M74*H74</f>
        <v>0</v>
      </c>
      <c r="O74" s="87"/>
    </row>
    <row r="75" spans="1:101" ht="20.25" customHeight="1" x14ac:dyDescent="0.25">
      <c r="A75" s="97" t="str">
        <f>IF(F75&lt;&gt;"",1+MAX($A$8:A74),"")</f>
        <v/>
      </c>
      <c r="B75" s="104"/>
      <c r="C75" s="104"/>
      <c r="D75" s="105"/>
      <c r="E75" s="122"/>
      <c r="F75" s="110"/>
      <c r="G75" s="111"/>
      <c r="H75" s="110"/>
      <c r="I75" s="104"/>
      <c r="J75" s="104"/>
      <c r="K75" s="104"/>
      <c r="L75" s="104"/>
      <c r="M75" s="116"/>
      <c r="N75" s="113"/>
      <c r="O75" s="117"/>
    </row>
    <row r="76" spans="1:101" ht="20.25" customHeight="1" x14ac:dyDescent="0.25">
      <c r="A76" s="97" t="str">
        <f>IF(F76&lt;&gt;"",1+MAX($A$8:A75),"")</f>
        <v/>
      </c>
      <c r="B76" s="104"/>
      <c r="C76" s="107"/>
      <c r="D76" s="118"/>
      <c r="E76" s="119" t="s">
        <v>48</v>
      </c>
      <c r="F76" s="110"/>
      <c r="G76" s="111"/>
      <c r="H76" s="110"/>
      <c r="I76" s="104"/>
      <c r="J76" s="104"/>
      <c r="K76" s="104"/>
      <c r="L76" s="104"/>
      <c r="M76" s="116"/>
      <c r="N76" s="120"/>
      <c r="O76" s="121">
        <f>SUM(N68:N75)</f>
        <v>0</v>
      </c>
    </row>
    <row r="77" spans="1:101" ht="20.25" customHeight="1" x14ac:dyDescent="0.25">
      <c r="A77" s="97" t="str">
        <f>IF(F77&lt;&gt;"",1+MAX($A$8:A76),"")</f>
        <v/>
      </c>
      <c r="B77" s="104"/>
      <c r="C77" s="107"/>
      <c r="D77" s="108"/>
      <c r="E77" s="114"/>
      <c r="F77" s="110"/>
      <c r="G77" s="111"/>
      <c r="H77" s="110"/>
      <c r="I77" s="104"/>
      <c r="J77" s="104"/>
      <c r="K77" s="104"/>
      <c r="L77" s="104"/>
      <c r="M77" s="112"/>
      <c r="N77" s="113"/>
      <c r="O77" s="87"/>
    </row>
    <row r="78" spans="1:101" ht="20.25" customHeight="1" x14ac:dyDescent="0.25">
      <c r="A78" s="97" t="str">
        <f>IF(F78&lt;&gt;"",1+MAX($A$8:A77),"")</f>
        <v/>
      </c>
      <c r="B78" s="104"/>
      <c r="C78" s="107"/>
      <c r="D78" s="108"/>
      <c r="E78" s="115" t="s">
        <v>39</v>
      </c>
      <c r="F78" s="110"/>
      <c r="G78" s="111"/>
      <c r="H78" s="110"/>
      <c r="I78" s="104"/>
      <c r="J78" s="104"/>
      <c r="K78" s="104"/>
      <c r="L78" s="104"/>
      <c r="M78" s="112"/>
      <c r="N78" s="113"/>
      <c r="O78" s="87"/>
    </row>
    <row r="79" spans="1:101" ht="20.25" customHeight="1" x14ac:dyDescent="0.25">
      <c r="A79" s="97">
        <f>IF(F79&lt;&gt;"",1+MAX($A$8:A78),"")</f>
        <v>19</v>
      </c>
      <c r="B79" s="104" t="s">
        <v>130</v>
      </c>
      <c r="C79" s="107" t="s">
        <v>134</v>
      </c>
      <c r="D79" s="108"/>
      <c r="E79" s="109" t="s">
        <v>105</v>
      </c>
      <c r="F79" s="110">
        <f>243.2</f>
        <v>243.2</v>
      </c>
      <c r="G79" s="111">
        <v>0.1</v>
      </c>
      <c r="H79" s="110">
        <f t="shared" ref="H79" si="43">F79*(1+G79)</f>
        <v>267.52</v>
      </c>
      <c r="I79" s="104" t="s">
        <v>16</v>
      </c>
      <c r="J79" s="112">
        <v>0</v>
      </c>
      <c r="K79" s="112">
        <v>0</v>
      </c>
      <c r="L79" s="112">
        <v>0</v>
      </c>
      <c r="M79" s="112">
        <f t="shared" ref="M79" si="44">L79+K79+J79</f>
        <v>0</v>
      </c>
      <c r="N79" s="113">
        <f t="shared" ref="N79" si="45">M79*H79</f>
        <v>0</v>
      </c>
      <c r="O79" s="87"/>
    </row>
    <row r="80" spans="1:101" ht="20.25" customHeight="1" x14ac:dyDescent="0.25">
      <c r="A80" s="97" t="str">
        <f>IF(F80&lt;&gt;"",1+MAX($A$8:A79),"")</f>
        <v/>
      </c>
      <c r="B80" s="104"/>
      <c r="C80" s="104"/>
      <c r="D80" s="105"/>
      <c r="E80" s="122"/>
      <c r="F80" s="110"/>
      <c r="G80" s="111"/>
      <c r="H80" s="110"/>
      <c r="I80" s="104"/>
      <c r="J80" s="104"/>
      <c r="K80" s="104"/>
      <c r="L80" s="104"/>
      <c r="M80" s="116"/>
      <c r="N80" s="113"/>
      <c r="O80" s="117"/>
    </row>
    <row r="81" spans="1:15" ht="20.25" customHeight="1" x14ac:dyDescent="0.25">
      <c r="A81" s="97" t="str">
        <f>IF(F81&lt;&gt;"",1+MAX($A$8:A80),"")</f>
        <v/>
      </c>
      <c r="B81" s="104"/>
      <c r="C81" s="107"/>
      <c r="D81" s="118"/>
      <c r="E81" s="119" t="s">
        <v>58</v>
      </c>
      <c r="F81" s="110"/>
      <c r="G81" s="111"/>
      <c r="H81" s="110"/>
      <c r="I81" s="104"/>
      <c r="J81" s="104"/>
      <c r="K81" s="104"/>
      <c r="L81" s="104"/>
      <c r="M81" s="116"/>
      <c r="N81" s="120"/>
      <c r="O81" s="121">
        <f>SUM(N78:N80)</f>
        <v>0</v>
      </c>
    </row>
    <row r="82" spans="1:15" ht="20.25" customHeight="1" x14ac:dyDescent="0.25">
      <c r="A82" s="97" t="str">
        <f>IF(F82&lt;&gt;"",1+MAX($A$8:A81),"")</f>
        <v/>
      </c>
      <c r="B82" s="104"/>
      <c r="C82" s="107"/>
      <c r="D82" s="108"/>
      <c r="E82" s="114"/>
      <c r="F82" s="110"/>
      <c r="G82" s="111"/>
      <c r="H82" s="110"/>
      <c r="I82" s="104"/>
      <c r="J82" s="104"/>
      <c r="K82" s="104"/>
      <c r="L82" s="104"/>
      <c r="M82" s="112"/>
      <c r="N82" s="113"/>
      <c r="O82" s="87"/>
    </row>
    <row r="83" spans="1:15" ht="20.25" customHeight="1" x14ac:dyDescent="0.25">
      <c r="A83" s="97" t="str">
        <f>IF(F83&lt;&gt;"",1+MAX($A$8:A82),"")</f>
        <v/>
      </c>
      <c r="B83" s="104"/>
      <c r="C83" s="107"/>
      <c r="D83" s="108"/>
      <c r="E83" s="115" t="s">
        <v>54</v>
      </c>
      <c r="F83" s="110"/>
      <c r="G83" s="111"/>
      <c r="H83" s="110"/>
      <c r="I83" s="104"/>
      <c r="J83" s="104"/>
      <c r="K83" s="104"/>
      <c r="L83" s="104"/>
      <c r="M83" s="112"/>
      <c r="N83" s="113"/>
      <c r="O83" s="87"/>
    </row>
    <row r="84" spans="1:15" ht="20.25" customHeight="1" x14ac:dyDescent="0.25">
      <c r="A84" s="97">
        <f>IF(F84&lt;&gt;"",1+MAX($A$8:A83),"")</f>
        <v>20</v>
      </c>
      <c r="B84" s="104" t="s">
        <v>130</v>
      </c>
      <c r="C84" s="107" t="s">
        <v>134</v>
      </c>
      <c r="D84" s="108"/>
      <c r="E84" s="109" t="s">
        <v>106</v>
      </c>
      <c r="F84" s="110">
        <f>242.7</f>
        <v>242.7</v>
      </c>
      <c r="G84" s="111">
        <v>0.1</v>
      </c>
      <c r="H84" s="110">
        <f t="shared" ref="H84" si="46">F84*(1+G84)</f>
        <v>266.97000000000003</v>
      </c>
      <c r="I84" s="104" t="s">
        <v>16</v>
      </c>
      <c r="J84" s="112">
        <v>0</v>
      </c>
      <c r="K84" s="112">
        <v>0</v>
      </c>
      <c r="L84" s="112">
        <v>0</v>
      </c>
      <c r="M84" s="112">
        <f t="shared" ref="M84" si="47">L84+K84+J84</f>
        <v>0</v>
      </c>
      <c r="N84" s="113">
        <f t="shared" ref="N84" si="48">M84*H84</f>
        <v>0</v>
      </c>
      <c r="O84" s="87"/>
    </row>
    <row r="85" spans="1:15" ht="20.25" customHeight="1" x14ac:dyDescent="0.25">
      <c r="A85" s="97" t="str">
        <f>IF(F85&lt;&gt;"",1+MAX($A$8:A84),"")</f>
        <v/>
      </c>
      <c r="B85" s="104"/>
      <c r="C85" s="104"/>
      <c r="D85" s="105"/>
      <c r="E85" s="122"/>
      <c r="F85" s="110"/>
      <c r="G85" s="111"/>
      <c r="H85" s="110"/>
      <c r="I85" s="104"/>
      <c r="J85" s="104"/>
      <c r="K85" s="104"/>
      <c r="L85" s="104"/>
      <c r="M85" s="116"/>
      <c r="N85" s="113"/>
      <c r="O85" s="117"/>
    </row>
    <row r="86" spans="1:15" ht="20.25" customHeight="1" x14ac:dyDescent="0.25">
      <c r="A86" s="97" t="str">
        <f>IF(F86&lt;&gt;"",1+MAX($A$8:A85),"")</f>
        <v/>
      </c>
      <c r="B86" s="104"/>
      <c r="C86" s="107"/>
      <c r="D86" s="118"/>
      <c r="E86" s="119" t="s">
        <v>41</v>
      </c>
      <c r="F86" s="110"/>
      <c r="G86" s="111"/>
      <c r="H86" s="110"/>
      <c r="I86" s="104"/>
      <c r="J86" s="104"/>
      <c r="K86" s="104"/>
      <c r="L86" s="104"/>
      <c r="M86" s="116"/>
      <c r="N86" s="120"/>
      <c r="O86" s="121">
        <f>SUM(N83:N85)</f>
        <v>0</v>
      </c>
    </row>
    <row r="87" spans="1:15" ht="20.25" customHeight="1" x14ac:dyDescent="0.25">
      <c r="A87" s="97" t="str">
        <f>IF(F87&lt;&gt;"",1+MAX($A$8:A86),"")</f>
        <v/>
      </c>
      <c r="B87" s="104"/>
      <c r="C87" s="107"/>
      <c r="D87" s="108"/>
      <c r="E87" s="114"/>
      <c r="F87" s="110"/>
      <c r="G87" s="111"/>
      <c r="H87" s="110"/>
      <c r="I87" s="104"/>
      <c r="J87" s="104"/>
      <c r="K87" s="104"/>
      <c r="L87" s="104"/>
      <c r="M87" s="112"/>
      <c r="N87" s="113"/>
      <c r="O87" s="87"/>
    </row>
    <row r="88" spans="1:15" ht="20.25" customHeight="1" x14ac:dyDescent="0.25">
      <c r="A88" s="97" t="str">
        <f>IF(F88&lt;&gt;"",1+MAX($A$8:A87),"")</f>
        <v/>
      </c>
      <c r="B88" s="104"/>
      <c r="C88" s="107"/>
      <c r="D88" s="108"/>
      <c r="E88" s="115" t="s">
        <v>53</v>
      </c>
      <c r="F88" s="110"/>
      <c r="G88" s="111"/>
      <c r="H88" s="110"/>
      <c r="I88" s="104"/>
      <c r="J88" s="104"/>
      <c r="K88" s="104"/>
      <c r="L88" s="104"/>
      <c r="M88" s="112"/>
      <c r="N88" s="113"/>
      <c r="O88" s="87"/>
    </row>
    <row r="89" spans="1:15" ht="20.25" customHeight="1" x14ac:dyDescent="0.25">
      <c r="A89" s="97">
        <f>IF(F89&lt;&gt;"",1+MAX($A$8:A88),"")</f>
        <v>21</v>
      </c>
      <c r="B89" s="104" t="s">
        <v>130</v>
      </c>
      <c r="C89" s="107" t="s">
        <v>134</v>
      </c>
      <c r="D89" s="108"/>
      <c r="E89" s="109" t="s">
        <v>52</v>
      </c>
      <c r="F89" s="110">
        <f>(44.3*0.67+59.4*1.83+74.6*1.25+10.4*0.83+9.3*0.67+6.8*1.167+38.3*1.334)</f>
        <v>305.52379999999999</v>
      </c>
      <c r="G89" s="111">
        <v>0.1</v>
      </c>
      <c r="H89" s="110">
        <f t="shared" ref="H89" si="49">F89*(1+G89)</f>
        <v>336.07618000000002</v>
      </c>
      <c r="I89" s="104" t="s">
        <v>15</v>
      </c>
      <c r="J89" s="112">
        <v>0</v>
      </c>
      <c r="K89" s="112">
        <v>0</v>
      </c>
      <c r="L89" s="112">
        <v>0</v>
      </c>
      <c r="M89" s="112">
        <f t="shared" ref="M89" si="50">L89+K89+J89</f>
        <v>0</v>
      </c>
      <c r="N89" s="113">
        <f t="shared" ref="N89" si="51">M89*H89</f>
        <v>0</v>
      </c>
      <c r="O89" s="87"/>
    </row>
    <row r="90" spans="1:15" ht="20.25" customHeight="1" x14ac:dyDescent="0.25">
      <c r="A90" s="97" t="str">
        <f>IF(F90&lt;&gt;"",1+MAX($A$8:A89),"")</f>
        <v/>
      </c>
      <c r="B90" s="104"/>
      <c r="C90" s="104"/>
      <c r="D90" s="105"/>
      <c r="E90" s="122"/>
      <c r="F90" s="110"/>
      <c r="G90" s="111"/>
      <c r="H90" s="110"/>
      <c r="I90" s="104"/>
      <c r="J90" s="104"/>
      <c r="K90" s="104"/>
      <c r="L90" s="104"/>
      <c r="M90" s="116"/>
      <c r="N90" s="113"/>
      <c r="O90" s="117"/>
    </row>
    <row r="91" spans="1:15" ht="20.25" customHeight="1" x14ac:dyDescent="0.25">
      <c r="A91" s="97" t="str">
        <f>IF(F91&lt;&gt;"",1+MAX($A$8:A90),"")</f>
        <v/>
      </c>
      <c r="B91" s="104"/>
      <c r="C91" s="107"/>
      <c r="D91" s="118"/>
      <c r="E91" s="119" t="s">
        <v>59</v>
      </c>
      <c r="F91" s="110"/>
      <c r="G91" s="111"/>
      <c r="H91" s="110"/>
      <c r="I91" s="104"/>
      <c r="J91" s="104"/>
      <c r="K91" s="104"/>
      <c r="L91" s="104"/>
      <c r="M91" s="116"/>
      <c r="N91" s="120"/>
      <c r="O91" s="121">
        <f>SUM(N88:N90)</f>
        <v>0</v>
      </c>
    </row>
    <row r="92" spans="1:15" ht="20.25" customHeight="1" x14ac:dyDescent="0.25">
      <c r="A92" s="97" t="str">
        <f>IF(F92&lt;&gt;"",1+MAX($A$8:A91),"")</f>
        <v/>
      </c>
      <c r="B92" s="104"/>
      <c r="C92" s="107"/>
      <c r="D92" s="108"/>
      <c r="E92" s="114"/>
      <c r="F92" s="110"/>
      <c r="G92" s="111"/>
      <c r="H92" s="110"/>
      <c r="I92" s="104"/>
      <c r="J92" s="104"/>
      <c r="K92" s="104"/>
      <c r="L92" s="104"/>
      <c r="M92" s="112"/>
      <c r="N92" s="113"/>
      <c r="O92" s="87"/>
    </row>
    <row r="93" spans="1:15" ht="20.25" customHeight="1" x14ac:dyDescent="0.25">
      <c r="A93" s="97" t="str">
        <f>IF(F93&lt;&gt;"",1+MAX($A$8:A92),"")</f>
        <v/>
      </c>
      <c r="B93" s="104"/>
      <c r="C93" s="107"/>
      <c r="D93" s="108"/>
      <c r="E93" s="115" t="s">
        <v>55</v>
      </c>
      <c r="F93" s="110"/>
      <c r="G93" s="111"/>
      <c r="H93" s="110"/>
      <c r="I93" s="104"/>
      <c r="J93" s="104"/>
      <c r="K93" s="104"/>
      <c r="L93" s="104"/>
      <c r="M93" s="112"/>
      <c r="N93" s="113"/>
      <c r="O93" s="87"/>
    </row>
    <row r="94" spans="1:15" ht="20.25" customHeight="1" x14ac:dyDescent="0.25">
      <c r="A94" s="97">
        <f>IF(F94&lt;&gt;"",1+MAX($A$8:A93),"")</f>
        <v>22</v>
      </c>
      <c r="B94" s="104" t="s">
        <v>130</v>
      </c>
      <c r="C94" s="107" t="s">
        <v>134</v>
      </c>
      <c r="D94" s="108"/>
      <c r="E94" s="109" t="s">
        <v>107</v>
      </c>
      <c r="F94" s="110">
        <f>536.4</f>
        <v>536.4</v>
      </c>
      <c r="G94" s="111">
        <v>0.1</v>
      </c>
      <c r="H94" s="110">
        <f t="shared" ref="H94" si="52">F94*(1+G94)</f>
        <v>590.04000000000008</v>
      </c>
      <c r="I94" s="104" t="s">
        <v>16</v>
      </c>
      <c r="J94" s="112">
        <v>0</v>
      </c>
      <c r="K94" s="112">
        <v>0</v>
      </c>
      <c r="L94" s="112">
        <v>0</v>
      </c>
      <c r="M94" s="112">
        <f t="shared" ref="M94" si="53">L94+K94+J94</f>
        <v>0</v>
      </c>
      <c r="N94" s="113">
        <f t="shared" ref="N94" si="54">M94*H94</f>
        <v>0</v>
      </c>
      <c r="O94" s="87"/>
    </row>
    <row r="95" spans="1:15" ht="20.25" customHeight="1" x14ac:dyDescent="0.25">
      <c r="A95" s="97" t="str">
        <f>IF(F95&lt;&gt;"",1+MAX($A$8:A94),"")</f>
        <v/>
      </c>
      <c r="B95" s="104"/>
      <c r="C95" s="104"/>
      <c r="D95" s="105"/>
      <c r="E95" s="122"/>
      <c r="F95" s="110"/>
      <c r="G95" s="111"/>
      <c r="H95" s="110"/>
      <c r="I95" s="104"/>
      <c r="J95" s="104"/>
      <c r="K95" s="104"/>
      <c r="L95" s="104"/>
      <c r="M95" s="116"/>
      <c r="N95" s="113"/>
      <c r="O95" s="117"/>
    </row>
    <row r="96" spans="1:15" ht="20.25" customHeight="1" x14ac:dyDescent="0.25">
      <c r="A96" s="97" t="str">
        <f>IF(F96&lt;&gt;"",1+MAX($A$8:A95),"")</f>
        <v/>
      </c>
      <c r="B96" s="104"/>
      <c r="C96" s="107"/>
      <c r="D96" s="118"/>
      <c r="E96" s="119" t="s">
        <v>60</v>
      </c>
      <c r="F96" s="110"/>
      <c r="G96" s="111"/>
      <c r="H96" s="110"/>
      <c r="I96" s="104"/>
      <c r="J96" s="104"/>
      <c r="K96" s="104"/>
      <c r="L96" s="104"/>
      <c r="M96" s="116"/>
      <c r="N96" s="120"/>
      <c r="O96" s="121">
        <f>SUM(N93:N95)</f>
        <v>0</v>
      </c>
    </row>
    <row r="97" spans="1:15" ht="20.25" customHeight="1" x14ac:dyDescent="0.25">
      <c r="A97" s="97" t="str">
        <f>IF(F97&lt;&gt;"",1+MAX($A$8:A96),"")</f>
        <v/>
      </c>
      <c r="B97" s="104"/>
      <c r="C97" s="107"/>
      <c r="D97" s="108"/>
      <c r="E97" s="114"/>
      <c r="F97" s="110"/>
      <c r="G97" s="111"/>
      <c r="H97" s="110"/>
      <c r="I97" s="104"/>
      <c r="J97" s="104"/>
      <c r="K97" s="104"/>
      <c r="L97" s="104"/>
      <c r="M97" s="112"/>
      <c r="N97" s="113"/>
      <c r="O97" s="87"/>
    </row>
    <row r="98" spans="1:15" ht="20.25" customHeight="1" x14ac:dyDescent="0.25">
      <c r="A98" s="97" t="str">
        <f>IF(F98&lt;&gt;"",1+MAX($A$8:A97),"")</f>
        <v/>
      </c>
      <c r="B98" s="104"/>
      <c r="C98" s="107"/>
      <c r="D98" s="108"/>
      <c r="E98" s="115" t="s">
        <v>108</v>
      </c>
      <c r="F98" s="110"/>
      <c r="G98" s="111"/>
      <c r="H98" s="110"/>
      <c r="I98" s="104"/>
      <c r="J98" s="104"/>
      <c r="K98" s="104"/>
      <c r="L98" s="104"/>
      <c r="M98" s="112"/>
      <c r="N98" s="113"/>
      <c r="O98" s="87"/>
    </row>
    <row r="99" spans="1:15" ht="20.25" customHeight="1" x14ac:dyDescent="0.25">
      <c r="A99" s="97">
        <f>IF(F99&lt;&gt;"",1+MAX($A$8:A98),"")</f>
        <v>23</v>
      </c>
      <c r="B99" s="104" t="s">
        <v>130</v>
      </c>
      <c r="C99" s="107" t="s">
        <v>134</v>
      </c>
      <c r="D99" s="108"/>
      <c r="E99" s="109" t="s">
        <v>109</v>
      </c>
      <c r="F99" s="110">
        <f>471.7+33.1</f>
        <v>504.8</v>
      </c>
      <c r="G99" s="111">
        <v>0.1</v>
      </c>
      <c r="H99" s="110">
        <f t="shared" ref="H99" si="55">F99*(1+G99)</f>
        <v>555.28000000000009</v>
      </c>
      <c r="I99" s="104" t="s">
        <v>16</v>
      </c>
      <c r="J99" s="112">
        <v>0</v>
      </c>
      <c r="K99" s="112">
        <v>0</v>
      </c>
      <c r="L99" s="112">
        <v>0</v>
      </c>
      <c r="M99" s="112">
        <f t="shared" ref="M99" si="56">L99+K99+J99</f>
        <v>0</v>
      </c>
      <c r="N99" s="113">
        <f t="shared" ref="N99" si="57">M99*H99</f>
        <v>0</v>
      </c>
      <c r="O99" s="87"/>
    </row>
    <row r="100" spans="1:15" ht="20.25" customHeight="1" x14ac:dyDescent="0.25">
      <c r="A100" s="97" t="str">
        <f>IF(F100&lt;&gt;"",1+MAX($A$8:A99),"")</f>
        <v/>
      </c>
      <c r="B100" s="104"/>
      <c r="C100" s="104"/>
      <c r="D100" s="105"/>
      <c r="E100" s="122"/>
      <c r="F100" s="110"/>
      <c r="G100" s="111"/>
      <c r="H100" s="110"/>
      <c r="I100" s="104"/>
      <c r="J100" s="104"/>
      <c r="K100" s="104"/>
      <c r="L100" s="104"/>
      <c r="M100" s="116"/>
      <c r="N100" s="113"/>
      <c r="O100" s="117"/>
    </row>
    <row r="101" spans="1:15" ht="20.25" customHeight="1" x14ac:dyDescent="0.25">
      <c r="A101" s="97" t="str">
        <f>IF(F101&lt;&gt;"",1+MAX($A$8:A100),"")</f>
        <v/>
      </c>
      <c r="B101" s="104"/>
      <c r="C101" s="107"/>
      <c r="D101" s="118"/>
      <c r="E101" s="119" t="s">
        <v>60</v>
      </c>
      <c r="F101" s="110"/>
      <c r="G101" s="111"/>
      <c r="H101" s="110"/>
      <c r="I101" s="104"/>
      <c r="J101" s="104"/>
      <c r="K101" s="104"/>
      <c r="L101" s="104"/>
      <c r="M101" s="116"/>
      <c r="N101" s="120"/>
      <c r="O101" s="121">
        <f>SUM(N98:N100)</f>
        <v>0</v>
      </c>
    </row>
    <row r="102" spans="1:15" ht="20.25" customHeight="1" x14ac:dyDescent="0.25">
      <c r="A102" s="97" t="str">
        <f>IF(F102&lt;&gt;"",1+MAX($A$8:A101),"")</f>
        <v/>
      </c>
      <c r="B102" s="104"/>
      <c r="C102" s="107"/>
      <c r="D102" s="108"/>
      <c r="E102" s="114"/>
      <c r="F102" s="110"/>
      <c r="G102" s="111"/>
      <c r="H102" s="110"/>
      <c r="I102" s="104"/>
      <c r="J102" s="104"/>
      <c r="K102" s="104"/>
      <c r="L102" s="104"/>
      <c r="M102" s="112"/>
      <c r="N102" s="113"/>
      <c r="O102" s="87"/>
    </row>
    <row r="103" spans="1:15" ht="20.25" customHeight="1" x14ac:dyDescent="0.25">
      <c r="A103" s="97" t="str">
        <f>IF(F103&lt;&gt;"",1+MAX($A$8:A102),"")</f>
        <v/>
      </c>
      <c r="B103" s="104"/>
      <c r="C103" s="107"/>
      <c r="D103" s="108"/>
      <c r="E103" s="115" t="s">
        <v>56</v>
      </c>
      <c r="F103" s="110"/>
      <c r="G103" s="111"/>
      <c r="H103" s="110"/>
      <c r="I103" s="104"/>
      <c r="J103" s="104"/>
      <c r="K103" s="104"/>
      <c r="L103" s="104"/>
      <c r="M103" s="112"/>
      <c r="N103" s="113"/>
      <c r="O103" s="87"/>
    </row>
    <row r="104" spans="1:15" ht="20.25" customHeight="1" x14ac:dyDescent="0.25">
      <c r="A104" s="97">
        <f>IF(F104&lt;&gt;"",1+MAX($A$8:A103),"")</f>
        <v>24</v>
      </c>
      <c r="B104" s="104" t="s">
        <v>130</v>
      </c>
      <c r="C104" s="107" t="s">
        <v>134</v>
      </c>
      <c r="D104" s="108"/>
      <c r="E104" s="109" t="s">
        <v>52</v>
      </c>
      <c r="F104" s="110">
        <f>(274.5*1+111.4*1.334+110.4*1.75)</f>
        <v>616.30760000000009</v>
      </c>
      <c r="G104" s="111">
        <v>0.1</v>
      </c>
      <c r="H104" s="110">
        <f t="shared" ref="H104" si="58">F104*(1+G104)</f>
        <v>677.9383600000001</v>
      </c>
      <c r="I104" s="104" t="s">
        <v>15</v>
      </c>
      <c r="J104" s="112">
        <v>0</v>
      </c>
      <c r="K104" s="112">
        <v>0</v>
      </c>
      <c r="L104" s="112">
        <v>0</v>
      </c>
      <c r="M104" s="112">
        <f t="shared" ref="M104" si="59">L104+K104+J104</f>
        <v>0</v>
      </c>
      <c r="N104" s="113">
        <f t="shared" ref="N104" si="60">M104*H104</f>
        <v>0</v>
      </c>
      <c r="O104" s="87"/>
    </row>
    <row r="105" spans="1:15" ht="20.25" customHeight="1" x14ac:dyDescent="0.25">
      <c r="A105" s="97" t="str">
        <f>IF(F105&lt;&gt;"",1+MAX($A$8:A104),"")</f>
        <v/>
      </c>
      <c r="B105" s="104"/>
      <c r="C105" s="104"/>
      <c r="D105" s="105"/>
      <c r="E105" s="122"/>
      <c r="F105" s="110"/>
      <c r="G105" s="111"/>
      <c r="H105" s="110"/>
      <c r="I105" s="104"/>
      <c r="J105" s="104"/>
      <c r="K105" s="104"/>
      <c r="L105" s="104"/>
      <c r="M105" s="116"/>
      <c r="N105" s="113"/>
      <c r="O105" s="117"/>
    </row>
    <row r="106" spans="1:15" ht="20.25" customHeight="1" x14ac:dyDescent="0.25">
      <c r="A106" s="97" t="str">
        <f>IF(F106&lt;&gt;"",1+MAX($A$8:A105),"")</f>
        <v/>
      </c>
      <c r="B106" s="104"/>
      <c r="C106" s="107"/>
      <c r="D106" s="118"/>
      <c r="E106" s="119" t="s">
        <v>61</v>
      </c>
      <c r="F106" s="110"/>
      <c r="G106" s="111"/>
      <c r="H106" s="110"/>
      <c r="I106" s="104"/>
      <c r="J106" s="104"/>
      <c r="K106" s="104"/>
      <c r="L106" s="104"/>
      <c r="M106" s="116"/>
      <c r="N106" s="120"/>
      <c r="O106" s="121">
        <f>SUM(N103:N105)</f>
        <v>0</v>
      </c>
    </row>
    <row r="107" spans="1:15" ht="20.25" customHeight="1" x14ac:dyDescent="0.25">
      <c r="A107" s="97" t="str">
        <f>IF(F107&lt;&gt;"",1+MAX($A$8:A106),"")</f>
        <v/>
      </c>
      <c r="B107" s="104"/>
      <c r="C107" s="107"/>
      <c r="D107" s="108"/>
      <c r="E107" s="114"/>
      <c r="F107" s="110"/>
      <c r="G107" s="111"/>
      <c r="H107" s="110"/>
      <c r="I107" s="104"/>
      <c r="J107" s="104"/>
      <c r="K107" s="104"/>
      <c r="L107" s="104"/>
      <c r="M107" s="112"/>
      <c r="N107" s="113"/>
      <c r="O107" s="87"/>
    </row>
    <row r="108" spans="1:15" ht="20.25" customHeight="1" x14ac:dyDescent="0.25">
      <c r="A108" s="97" t="str">
        <f>IF(F108&lt;&gt;"",1+MAX($A$8:A107),"")</f>
        <v/>
      </c>
      <c r="B108" s="104"/>
      <c r="C108" s="107"/>
      <c r="D108" s="108"/>
      <c r="E108" s="115" t="s">
        <v>31</v>
      </c>
      <c r="F108" s="110"/>
      <c r="G108" s="111"/>
      <c r="H108" s="110"/>
      <c r="I108" s="104"/>
      <c r="J108" s="104"/>
      <c r="K108" s="104"/>
      <c r="L108" s="104"/>
      <c r="M108" s="112"/>
      <c r="N108" s="113"/>
      <c r="O108" s="87"/>
    </row>
    <row r="109" spans="1:15" ht="20.25" customHeight="1" x14ac:dyDescent="0.25">
      <c r="A109" s="97">
        <f>IF(F109&lt;&gt;"",1+MAX($A$8:A108),"")</f>
        <v>25</v>
      </c>
      <c r="B109" s="104" t="s">
        <v>130</v>
      </c>
      <c r="C109" s="107" t="s">
        <v>134</v>
      </c>
      <c r="D109" s="108"/>
      <c r="E109" s="109" t="s">
        <v>124</v>
      </c>
      <c r="F109" s="110">
        <f>(4*15*2+2*16.334*2+4*17*2+4*18.334*2+2*19.334*2+4*9*2)</f>
        <v>617.34400000000005</v>
      </c>
      <c r="G109" s="111">
        <v>0.1</v>
      </c>
      <c r="H109" s="110">
        <f t="shared" ref="H109:H110" si="61">F109*(1+G109)</f>
        <v>679.0784000000001</v>
      </c>
      <c r="I109" s="104" t="s">
        <v>16</v>
      </c>
      <c r="J109" s="112">
        <v>0</v>
      </c>
      <c r="K109" s="112">
        <v>0</v>
      </c>
      <c r="L109" s="112">
        <v>0</v>
      </c>
      <c r="M109" s="112">
        <f t="shared" ref="M109:M110" si="62">L109+K109+J109</f>
        <v>0</v>
      </c>
      <c r="N109" s="113">
        <f t="shared" ref="N109:N110" si="63">M109*H109</f>
        <v>0</v>
      </c>
      <c r="O109" s="87"/>
    </row>
    <row r="110" spans="1:15" ht="20.25" customHeight="1" x14ac:dyDescent="0.25">
      <c r="A110" s="97">
        <f>IF(F110&lt;&gt;"",1+MAX($A$8:A109),"")</f>
        <v>26</v>
      </c>
      <c r="B110" s="104" t="s">
        <v>130</v>
      </c>
      <c r="C110" s="107" t="s">
        <v>134</v>
      </c>
      <c r="D110" s="108"/>
      <c r="E110" s="109" t="s">
        <v>125</v>
      </c>
      <c r="F110" s="110">
        <f>(2*10.67*2+4*11*2+2*15.167*2+2*16.334*2+2*18.334*2+2*18.5*2+2*18.75*2+3*19*2+2*9*2)</f>
        <v>629.02</v>
      </c>
      <c r="G110" s="111">
        <v>0.1</v>
      </c>
      <c r="H110" s="110">
        <f t="shared" si="61"/>
        <v>691.92200000000003</v>
      </c>
      <c r="I110" s="104" t="s">
        <v>16</v>
      </c>
      <c r="J110" s="112">
        <v>0</v>
      </c>
      <c r="K110" s="112">
        <v>0</v>
      </c>
      <c r="L110" s="112">
        <v>0</v>
      </c>
      <c r="M110" s="112">
        <f t="shared" si="62"/>
        <v>0</v>
      </c>
      <c r="N110" s="113">
        <f t="shared" si="63"/>
        <v>0</v>
      </c>
      <c r="O110" s="87"/>
    </row>
    <row r="111" spans="1:15" ht="20.25" customHeight="1" x14ac:dyDescent="0.25">
      <c r="A111" s="97" t="str">
        <f>IF(F111&lt;&gt;"",1+MAX($A$8:A110),"")</f>
        <v/>
      </c>
      <c r="B111" s="104"/>
      <c r="C111" s="104"/>
      <c r="D111" s="105"/>
      <c r="E111" s="122"/>
      <c r="F111" s="110"/>
      <c r="G111" s="111"/>
      <c r="H111" s="110"/>
      <c r="I111" s="104"/>
      <c r="J111" s="104"/>
      <c r="K111" s="104"/>
      <c r="L111" s="104"/>
      <c r="M111" s="116"/>
      <c r="N111" s="113"/>
      <c r="O111" s="117"/>
    </row>
    <row r="112" spans="1:15" ht="20.25" customHeight="1" x14ac:dyDescent="0.25">
      <c r="A112" s="97" t="str">
        <f>IF(F112&lt;&gt;"",1+MAX($A$8:A111),"")</f>
        <v/>
      </c>
      <c r="B112" s="104"/>
      <c r="C112" s="107"/>
      <c r="D112" s="118"/>
      <c r="E112" s="119" t="s">
        <v>30</v>
      </c>
      <c r="F112" s="110"/>
      <c r="G112" s="111"/>
      <c r="H112" s="110"/>
      <c r="I112" s="104"/>
      <c r="J112" s="104"/>
      <c r="K112" s="104"/>
      <c r="L112" s="104"/>
      <c r="M112" s="116"/>
      <c r="N112" s="120"/>
      <c r="O112" s="121">
        <f>SUM(N108:N111)</f>
        <v>0</v>
      </c>
    </row>
    <row r="113" spans="1:15" ht="20.25" customHeight="1" x14ac:dyDescent="0.25">
      <c r="A113" s="97" t="str">
        <f>IF(F113&lt;&gt;"",1+MAX($A$8:A112),"")</f>
        <v/>
      </c>
      <c r="B113" s="104"/>
      <c r="C113" s="107"/>
      <c r="D113" s="108"/>
      <c r="E113" s="114"/>
      <c r="F113" s="110"/>
      <c r="G113" s="111"/>
      <c r="H113" s="110"/>
      <c r="I113" s="104"/>
      <c r="J113" s="104"/>
      <c r="K113" s="104"/>
      <c r="L113" s="104"/>
      <c r="M113" s="112"/>
      <c r="N113" s="113"/>
      <c r="O113" s="87"/>
    </row>
    <row r="114" spans="1:15" ht="20.25" customHeight="1" x14ac:dyDescent="0.25">
      <c r="A114" s="97" t="str">
        <f>IF(F114&lt;&gt;"",1+MAX($A$8:A113),"")</f>
        <v/>
      </c>
      <c r="B114" s="104"/>
      <c r="C114" s="107"/>
      <c r="D114" s="108"/>
      <c r="E114" s="115" t="s">
        <v>32</v>
      </c>
      <c r="F114" s="110"/>
      <c r="G114" s="111"/>
      <c r="H114" s="110"/>
      <c r="I114" s="104"/>
      <c r="J114" s="104"/>
      <c r="K114" s="104"/>
      <c r="L114" s="104"/>
      <c r="M114" s="112"/>
      <c r="N114" s="113"/>
      <c r="O114" s="87"/>
    </row>
    <row r="115" spans="1:15" ht="20.25" customHeight="1" x14ac:dyDescent="0.25">
      <c r="A115" s="97">
        <f>IF(F115&lt;&gt;"",1+MAX($A$8:A114),"")</f>
        <v>27</v>
      </c>
      <c r="B115" s="104" t="s">
        <v>130</v>
      </c>
      <c r="C115" s="107" t="s">
        <v>134</v>
      </c>
      <c r="D115" s="108"/>
      <c r="E115" s="109" t="s">
        <v>110</v>
      </c>
      <c r="F115" s="110">
        <f>384.9</f>
        <v>384.9</v>
      </c>
      <c r="G115" s="111">
        <v>0.1</v>
      </c>
      <c r="H115" s="110">
        <f t="shared" ref="H115" si="64">F115*(1+G115)</f>
        <v>423.39</v>
      </c>
      <c r="I115" s="104" t="s">
        <v>16</v>
      </c>
      <c r="J115" s="112">
        <v>0</v>
      </c>
      <c r="K115" s="112">
        <v>0</v>
      </c>
      <c r="L115" s="112">
        <v>0</v>
      </c>
      <c r="M115" s="112">
        <f>L115+K115+J115</f>
        <v>0</v>
      </c>
      <c r="N115" s="113">
        <f>M115*H115</f>
        <v>0</v>
      </c>
      <c r="O115" s="87"/>
    </row>
    <row r="116" spans="1:15" ht="20.25" customHeight="1" x14ac:dyDescent="0.25">
      <c r="A116" s="97" t="str">
        <f>IF(F116&lt;&gt;"",1+MAX($A$8:A115),"")</f>
        <v/>
      </c>
      <c r="B116" s="104"/>
      <c r="C116" s="104"/>
      <c r="D116" s="105"/>
      <c r="E116" s="122"/>
      <c r="F116" s="110"/>
      <c r="G116" s="111"/>
      <c r="H116" s="110"/>
      <c r="I116" s="104"/>
      <c r="J116" s="104"/>
      <c r="K116" s="104"/>
      <c r="L116" s="104"/>
      <c r="M116" s="116"/>
      <c r="N116" s="113"/>
      <c r="O116" s="117"/>
    </row>
    <row r="117" spans="1:15" ht="20.25" customHeight="1" x14ac:dyDescent="0.25">
      <c r="A117" s="97" t="str">
        <f>IF(F117&lt;&gt;"",1+MAX($A$8:A116),"")</f>
        <v/>
      </c>
      <c r="B117" s="104"/>
      <c r="C117" s="107"/>
      <c r="D117" s="118"/>
      <c r="E117" s="119" t="s">
        <v>28</v>
      </c>
      <c r="F117" s="110"/>
      <c r="G117" s="111"/>
      <c r="H117" s="110"/>
      <c r="I117" s="104"/>
      <c r="J117" s="104"/>
      <c r="K117" s="104"/>
      <c r="L117" s="104"/>
      <c r="M117" s="116"/>
      <c r="N117" s="120"/>
      <c r="O117" s="121">
        <f>SUM(N114:N116)</f>
        <v>0</v>
      </c>
    </row>
    <row r="118" spans="1:15" ht="20.25" customHeight="1" x14ac:dyDescent="0.25">
      <c r="A118" s="97" t="str">
        <f>IF(F118&lt;&gt;"",1+MAX($A$8:A117),"")</f>
        <v/>
      </c>
      <c r="B118" s="104"/>
      <c r="C118" s="107"/>
      <c r="D118" s="108"/>
      <c r="E118" s="114"/>
      <c r="F118" s="110"/>
      <c r="G118" s="111"/>
      <c r="H118" s="110"/>
      <c r="I118" s="104"/>
      <c r="J118" s="104"/>
      <c r="K118" s="104"/>
      <c r="L118" s="104"/>
      <c r="M118" s="112"/>
      <c r="N118" s="113"/>
      <c r="O118" s="87"/>
    </row>
    <row r="119" spans="1:15" ht="20.25" customHeight="1" x14ac:dyDescent="0.25">
      <c r="A119" s="97" t="str">
        <f>IF(F119&lt;&gt;"",1+MAX($A$8:A118),"")</f>
        <v/>
      </c>
      <c r="B119" s="104"/>
      <c r="C119" s="107"/>
      <c r="D119" s="108"/>
      <c r="E119" s="115" t="s">
        <v>26</v>
      </c>
      <c r="F119" s="110"/>
      <c r="G119" s="111"/>
      <c r="H119" s="110"/>
      <c r="I119" s="104"/>
      <c r="J119" s="104"/>
      <c r="K119" s="104"/>
      <c r="L119" s="104"/>
      <c r="M119" s="112"/>
      <c r="N119" s="113"/>
      <c r="O119" s="87"/>
    </row>
    <row r="120" spans="1:15" ht="20.25" customHeight="1" x14ac:dyDescent="0.25">
      <c r="A120" s="97">
        <f>IF(F120&lt;&gt;"",1+MAX($A$8:A119),"")</f>
        <v>28</v>
      </c>
      <c r="B120" s="104" t="s">
        <v>130</v>
      </c>
      <c r="C120" s="107" t="s">
        <v>134</v>
      </c>
      <c r="D120" s="108"/>
      <c r="E120" s="109" t="s">
        <v>101</v>
      </c>
      <c r="F120" s="110">
        <f>247.7</f>
        <v>247.7</v>
      </c>
      <c r="G120" s="111">
        <v>0.1</v>
      </c>
      <c r="H120" s="110">
        <f t="shared" ref="H120:H121" si="65">F120*(1+G120)</f>
        <v>272.47000000000003</v>
      </c>
      <c r="I120" s="104" t="s">
        <v>16</v>
      </c>
      <c r="J120" s="112">
        <v>0</v>
      </c>
      <c r="K120" s="112">
        <v>0</v>
      </c>
      <c r="L120" s="112">
        <v>0</v>
      </c>
      <c r="M120" s="112">
        <f t="shared" ref="M120:M121" si="66">L120+K120+J120</f>
        <v>0</v>
      </c>
      <c r="N120" s="113">
        <f t="shared" ref="N120:N121" si="67">M120*H120</f>
        <v>0</v>
      </c>
      <c r="O120" s="87"/>
    </row>
    <row r="121" spans="1:15" ht="20.25" customHeight="1" x14ac:dyDescent="0.25">
      <c r="A121" s="97">
        <f>IF(F121&lt;&gt;"",1+MAX($A$8:A120),"")</f>
        <v>29</v>
      </c>
      <c r="B121" s="104" t="s">
        <v>130</v>
      </c>
      <c r="C121" s="107" t="s">
        <v>134</v>
      </c>
      <c r="D121" s="108"/>
      <c r="E121" s="109" t="s">
        <v>103</v>
      </c>
      <c r="F121" s="110">
        <f>64.7+709.4</f>
        <v>774.1</v>
      </c>
      <c r="G121" s="111">
        <v>0.1</v>
      </c>
      <c r="H121" s="110">
        <f t="shared" si="65"/>
        <v>851.5100000000001</v>
      </c>
      <c r="I121" s="104" t="s">
        <v>16</v>
      </c>
      <c r="J121" s="112">
        <v>0</v>
      </c>
      <c r="K121" s="112">
        <v>0</v>
      </c>
      <c r="L121" s="112">
        <v>0</v>
      </c>
      <c r="M121" s="112">
        <f t="shared" si="66"/>
        <v>0</v>
      </c>
      <c r="N121" s="113">
        <f t="shared" si="67"/>
        <v>0</v>
      </c>
      <c r="O121" s="87"/>
    </row>
    <row r="122" spans="1:15" ht="20.25" customHeight="1" x14ac:dyDescent="0.25">
      <c r="A122" s="97">
        <f>IF(F122&lt;&gt;"",1+MAX($A$8:A121),"")</f>
        <v>30</v>
      </c>
      <c r="B122" s="104" t="s">
        <v>130</v>
      </c>
      <c r="C122" s="107" t="s">
        <v>134</v>
      </c>
      <c r="D122" s="108"/>
      <c r="E122" s="109" t="s">
        <v>111</v>
      </c>
      <c r="F122" s="110">
        <f>33.6+24.3+414.5</f>
        <v>472.4</v>
      </c>
      <c r="G122" s="111">
        <v>0.1</v>
      </c>
      <c r="H122" s="110">
        <f t="shared" ref="H122" si="68">F122*(1+G122)</f>
        <v>519.64</v>
      </c>
      <c r="I122" s="104" t="s">
        <v>16</v>
      </c>
      <c r="J122" s="112">
        <v>0</v>
      </c>
      <c r="K122" s="112">
        <v>0</v>
      </c>
      <c r="L122" s="112">
        <v>0</v>
      </c>
      <c r="M122" s="112">
        <f t="shared" ref="M122" si="69">L122+K122+J122</f>
        <v>0</v>
      </c>
      <c r="N122" s="113">
        <f t="shared" ref="N122" si="70">M122*H122</f>
        <v>0</v>
      </c>
      <c r="O122" s="87"/>
    </row>
    <row r="123" spans="1:15" ht="20.25" customHeight="1" x14ac:dyDescent="0.25">
      <c r="A123" s="97">
        <f>IF(F123&lt;&gt;"",1+MAX($A$8:A122),"")</f>
        <v>31</v>
      </c>
      <c r="B123" s="104" t="s">
        <v>130</v>
      </c>
      <c r="C123" s="107" t="s">
        <v>134</v>
      </c>
      <c r="D123" s="108"/>
      <c r="E123" s="109" t="s">
        <v>112</v>
      </c>
      <c r="F123" s="110">
        <v>153.9</v>
      </c>
      <c r="G123" s="111">
        <v>0.1</v>
      </c>
      <c r="H123" s="110">
        <f t="shared" ref="H123" si="71">F123*(1+G123)</f>
        <v>169.29000000000002</v>
      </c>
      <c r="I123" s="104" t="s">
        <v>16</v>
      </c>
      <c r="J123" s="112">
        <v>0</v>
      </c>
      <c r="K123" s="112">
        <v>0</v>
      </c>
      <c r="L123" s="112">
        <v>0</v>
      </c>
      <c r="M123" s="112">
        <f t="shared" ref="M123" si="72">L123+K123+J123</f>
        <v>0</v>
      </c>
      <c r="N123" s="113">
        <f t="shared" ref="N123" si="73">M123*H123</f>
        <v>0</v>
      </c>
      <c r="O123" s="87"/>
    </row>
    <row r="124" spans="1:15" ht="20.25" customHeight="1" x14ac:dyDescent="0.25">
      <c r="A124" s="97" t="str">
        <f>IF(F124&lt;&gt;"",1+MAX($A$8:A123),"")</f>
        <v/>
      </c>
      <c r="B124" s="104"/>
      <c r="C124" s="104"/>
      <c r="D124" s="105"/>
      <c r="E124" s="122"/>
      <c r="F124" s="110"/>
      <c r="G124" s="111"/>
      <c r="H124" s="110"/>
      <c r="I124" s="104"/>
      <c r="J124" s="104"/>
      <c r="K124" s="104"/>
      <c r="L124" s="104"/>
      <c r="M124" s="116"/>
      <c r="N124" s="113"/>
      <c r="O124" s="117"/>
    </row>
    <row r="125" spans="1:15" ht="20.25" customHeight="1" x14ac:dyDescent="0.25">
      <c r="A125" s="97" t="str">
        <f>IF(F125&lt;&gt;"",1+MAX($A$8:A124),"")</f>
        <v/>
      </c>
      <c r="B125" s="104"/>
      <c r="C125" s="107"/>
      <c r="D125" s="118"/>
      <c r="E125" s="119" t="s">
        <v>27</v>
      </c>
      <c r="F125" s="110"/>
      <c r="G125" s="111"/>
      <c r="H125" s="110"/>
      <c r="I125" s="104"/>
      <c r="J125" s="104"/>
      <c r="K125" s="104"/>
      <c r="L125" s="104"/>
      <c r="M125" s="116"/>
      <c r="N125" s="120"/>
      <c r="O125" s="121">
        <f>SUM(N119:N124)</f>
        <v>0</v>
      </c>
    </row>
    <row r="126" spans="1:15" ht="20.25" customHeight="1" x14ac:dyDescent="0.25">
      <c r="A126" s="97" t="str">
        <f>IF(F126&lt;&gt;"",1+MAX($A$8:A125),"")</f>
        <v/>
      </c>
      <c r="B126" s="104"/>
      <c r="C126" s="107"/>
      <c r="D126" s="108"/>
      <c r="E126" s="114"/>
      <c r="F126" s="110"/>
      <c r="G126" s="111"/>
      <c r="H126" s="110"/>
      <c r="I126" s="104"/>
      <c r="J126" s="104"/>
      <c r="K126" s="104"/>
      <c r="L126" s="104"/>
      <c r="M126" s="112"/>
      <c r="N126" s="113"/>
      <c r="O126" s="87"/>
    </row>
    <row r="127" spans="1:15" ht="20.25" customHeight="1" x14ac:dyDescent="0.25">
      <c r="A127" s="97" t="str">
        <f>IF(F127&lt;&gt;"",1+MAX($A$8:A126),"")</f>
        <v/>
      </c>
      <c r="B127" s="104"/>
      <c r="C127" s="107"/>
      <c r="D127" s="108"/>
      <c r="E127" s="115" t="s">
        <v>113</v>
      </c>
      <c r="F127" s="110"/>
      <c r="G127" s="111"/>
      <c r="H127" s="110"/>
      <c r="I127" s="104"/>
      <c r="J127" s="104"/>
      <c r="K127" s="104"/>
      <c r="L127" s="104"/>
      <c r="M127" s="112"/>
      <c r="N127" s="113"/>
      <c r="O127" s="87"/>
    </row>
    <row r="128" spans="1:15" s="5" customFormat="1" ht="20.25" customHeight="1" x14ac:dyDescent="0.25">
      <c r="A128" s="97">
        <f>IF(F128&lt;&gt;"",1+MAX($A$8:A127),"")</f>
        <v>32</v>
      </c>
      <c r="B128" s="104" t="s">
        <v>130</v>
      </c>
      <c r="C128" s="107" t="s">
        <v>134</v>
      </c>
      <c r="D128" s="108"/>
      <c r="E128" s="109" t="s">
        <v>114</v>
      </c>
      <c r="F128" s="110">
        <v>8</v>
      </c>
      <c r="G128" s="111">
        <v>0</v>
      </c>
      <c r="H128" s="110">
        <f>F128*(1+G128)</f>
        <v>8</v>
      </c>
      <c r="I128" s="104" t="s">
        <v>115</v>
      </c>
      <c r="J128" s="112">
        <v>0</v>
      </c>
      <c r="K128" s="112">
        <v>0</v>
      </c>
      <c r="L128" s="112">
        <v>0</v>
      </c>
      <c r="M128" s="112">
        <f t="shared" ref="M128" si="74">L128+K128+J128</f>
        <v>0</v>
      </c>
      <c r="N128" s="113">
        <f t="shared" ref="N128" si="75">M128*H128</f>
        <v>0</v>
      </c>
      <c r="O128" s="87"/>
    </row>
    <row r="129" spans="1:101" ht="20.25" customHeight="1" x14ac:dyDescent="0.25">
      <c r="A129" s="97" t="str">
        <f>IF(F129&lt;&gt;"",1+MAX($A$8:A128),"")</f>
        <v/>
      </c>
      <c r="B129" s="104"/>
      <c r="C129" s="104"/>
      <c r="D129" s="105"/>
      <c r="E129" s="109"/>
      <c r="F129" s="110"/>
      <c r="G129" s="111"/>
      <c r="H129" s="110"/>
      <c r="I129" s="104"/>
      <c r="J129" s="104"/>
      <c r="K129" s="104"/>
      <c r="L129" s="104"/>
      <c r="M129" s="116"/>
      <c r="N129" s="113"/>
      <c r="O129" s="117"/>
    </row>
    <row r="130" spans="1:101" ht="20.25" customHeight="1" x14ac:dyDescent="0.25">
      <c r="A130" s="97" t="str">
        <f>IF(F130&lt;&gt;"",1+MAX($A$8:A129),"")</f>
        <v/>
      </c>
      <c r="B130" s="104"/>
      <c r="C130" s="107"/>
      <c r="D130" s="118"/>
      <c r="E130" s="119" t="s">
        <v>116</v>
      </c>
      <c r="F130" s="110"/>
      <c r="G130" s="111"/>
      <c r="H130" s="110"/>
      <c r="I130" s="104"/>
      <c r="J130" s="104"/>
      <c r="K130" s="104"/>
      <c r="L130" s="104"/>
      <c r="M130" s="116"/>
      <c r="N130" s="120"/>
      <c r="O130" s="121">
        <f>SUM(N127:N129)</f>
        <v>0</v>
      </c>
    </row>
    <row r="131" spans="1:101" ht="20.25" customHeight="1" x14ac:dyDescent="0.25">
      <c r="A131" s="97" t="str">
        <f>IF(F131&lt;&gt;"",1+MAX($A$8:A130),"")</f>
        <v/>
      </c>
      <c r="B131" s="104"/>
      <c r="C131" s="107"/>
      <c r="D131" s="108"/>
      <c r="E131" s="114"/>
      <c r="F131" s="110"/>
      <c r="G131" s="111"/>
      <c r="H131" s="110"/>
      <c r="I131" s="104"/>
      <c r="J131" s="104"/>
      <c r="K131" s="104"/>
      <c r="L131" s="104"/>
      <c r="M131" s="112"/>
      <c r="N131" s="113"/>
      <c r="O131" s="87"/>
    </row>
    <row r="132" spans="1:101" s="6" customFormat="1" ht="20.25" customHeight="1" x14ac:dyDescent="0.25">
      <c r="A132" s="97" t="str">
        <f>IF(F132&lt;&gt;"",1+MAX($A$8:A131),"")</f>
        <v/>
      </c>
      <c r="B132" s="104"/>
      <c r="C132" s="104"/>
      <c r="D132" s="104"/>
      <c r="E132" s="106" t="s">
        <v>29</v>
      </c>
      <c r="F132" s="104"/>
      <c r="G132" s="104"/>
      <c r="H132" s="104"/>
      <c r="I132" s="104"/>
      <c r="J132" s="104"/>
      <c r="K132" s="104"/>
      <c r="L132" s="104"/>
      <c r="M132" s="104"/>
      <c r="N132" s="104"/>
      <c r="O132" s="103"/>
      <c r="P132" s="54"/>
      <c r="Q132" s="54"/>
      <c r="R132" s="5"/>
      <c r="S132" s="5"/>
      <c r="T132" s="5"/>
      <c r="U132" s="55"/>
      <c r="V132" s="55"/>
      <c r="W132" s="55"/>
      <c r="X132" s="55"/>
      <c r="Y132" s="55"/>
      <c r="Z132" s="56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  <c r="AU132" s="57"/>
      <c r="AV132" s="57"/>
      <c r="AW132" s="57"/>
      <c r="AX132" s="57"/>
      <c r="AY132" s="57"/>
      <c r="AZ132" s="57"/>
      <c r="BA132" s="57"/>
      <c r="BB132" s="57"/>
      <c r="BC132" s="57"/>
      <c r="BD132" s="57"/>
      <c r="BE132" s="57"/>
      <c r="BF132" s="57"/>
      <c r="BG132" s="57"/>
      <c r="BH132" s="57"/>
      <c r="BI132" s="57"/>
      <c r="BJ132" s="57"/>
      <c r="BK132" s="57"/>
      <c r="BL132" s="57"/>
      <c r="BM132" s="57"/>
      <c r="BN132" s="57"/>
      <c r="BO132" s="57"/>
      <c r="BP132" s="57"/>
      <c r="BQ132" s="57"/>
      <c r="BR132" s="57"/>
      <c r="BS132" s="57"/>
      <c r="BT132" s="57"/>
      <c r="BU132" s="57"/>
      <c r="BV132" s="57"/>
      <c r="BW132" s="57"/>
      <c r="BX132" s="57"/>
      <c r="BY132" s="57"/>
      <c r="BZ132" s="57"/>
      <c r="CA132" s="57"/>
      <c r="CB132" s="57"/>
      <c r="CC132" s="57"/>
      <c r="CD132" s="57"/>
      <c r="CE132" s="57"/>
      <c r="CF132" s="57"/>
      <c r="CG132" s="57"/>
      <c r="CH132" s="57"/>
      <c r="CI132" s="57"/>
      <c r="CJ132" s="57"/>
      <c r="CK132" s="57"/>
      <c r="CL132" s="57"/>
      <c r="CM132" s="57"/>
      <c r="CN132" s="57"/>
      <c r="CO132" s="57"/>
      <c r="CP132" s="57"/>
      <c r="CQ132" s="57"/>
      <c r="CR132" s="57"/>
      <c r="CS132" s="57"/>
      <c r="CT132" s="57"/>
      <c r="CU132" s="57"/>
      <c r="CV132" s="57"/>
      <c r="CW132" s="57"/>
    </row>
    <row r="133" spans="1:101" ht="20.25" customHeight="1" x14ac:dyDescent="0.25">
      <c r="A133" s="97">
        <f>IF(F133&lt;&gt;"",1+MAX($A$8:A132),"")</f>
        <v>33</v>
      </c>
      <c r="B133" s="104" t="s">
        <v>130</v>
      </c>
      <c r="C133" s="107" t="s">
        <v>134</v>
      </c>
      <c r="D133" s="108"/>
      <c r="E133" s="109" t="s">
        <v>133</v>
      </c>
      <c r="F133" s="110">
        <f>385+179+(16+16+13+11.5*2+9*2+16.5*2)</f>
        <v>683</v>
      </c>
      <c r="G133" s="111">
        <v>0.1</v>
      </c>
      <c r="H133" s="110">
        <f>F133*(1+G133)</f>
        <v>751.30000000000007</v>
      </c>
      <c r="I133" s="104" t="s">
        <v>16</v>
      </c>
      <c r="J133" s="112">
        <v>0</v>
      </c>
      <c r="K133" s="112">
        <v>0</v>
      </c>
      <c r="L133" s="112">
        <v>0</v>
      </c>
      <c r="M133" s="112">
        <f>L133+K133+J133</f>
        <v>0</v>
      </c>
      <c r="N133" s="113">
        <f>M133*H133</f>
        <v>0</v>
      </c>
      <c r="O133" s="87"/>
    </row>
    <row r="134" spans="1:101" ht="20.25" customHeight="1" x14ac:dyDescent="0.25">
      <c r="A134" s="97">
        <f>IF(F134&lt;&gt;"",1+MAX($A$8:A133),"")</f>
        <v>34</v>
      </c>
      <c r="B134" s="104" t="s">
        <v>130</v>
      </c>
      <c r="C134" s="107" t="s">
        <v>134</v>
      </c>
      <c r="D134" s="108"/>
      <c r="E134" s="109" t="s">
        <v>62</v>
      </c>
      <c r="F134" s="110">
        <f>1400</f>
        <v>1400</v>
      </c>
      <c r="G134" s="111">
        <v>0.1</v>
      </c>
      <c r="H134" s="110">
        <f>F134*(1+G134)</f>
        <v>1540.0000000000002</v>
      </c>
      <c r="I134" s="104" t="s">
        <v>16</v>
      </c>
      <c r="J134" s="112">
        <v>0</v>
      </c>
      <c r="K134" s="112">
        <v>0</v>
      </c>
      <c r="L134" s="112">
        <v>0</v>
      </c>
      <c r="M134" s="112">
        <f>L134+K134+J134</f>
        <v>0</v>
      </c>
      <c r="N134" s="113">
        <f>M134*H134</f>
        <v>0</v>
      </c>
      <c r="O134" s="87"/>
    </row>
    <row r="135" spans="1:101" ht="20.25" customHeight="1" x14ac:dyDescent="0.25">
      <c r="A135" s="97">
        <f>IF(F135&lt;&gt;"",1+MAX($A$8:A134),"")</f>
        <v>35</v>
      </c>
      <c r="B135" s="104" t="s">
        <v>130</v>
      </c>
      <c r="C135" s="107" t="s">
        <v>134</v>
      </c>
      <c r="D135" s="108"/>
      <c r="E135" s="109" t="s">
        <v>63</v>
      </c>
      <c r="F135" s="110">
        <f>1400</f>
        <v>1400</v>
      </c>
      <c r="G135" s="111">
        <v>0.1</v>
      </c>
      <c r="H135" s="110">
        <f>F135*(1+G135)</f>
        <v>1540.0000000000002</v>
      </c>
      <c r="I135" s="104" t="s">
        <v>16</v>
      </c>
      <c r="J135" s="112">
        <v>0</v>
      </c>
      <c r="K135" s="112">
        <v>0</v>
      </c>
      <c r="L135" s="112">
        <v>0</v>
      </c>
      <c r="M135" s="112">
        <f>L135+K135+J135</f>
        <v>0</v>
      </c>
      <c r="N135" s="113">
        <f>M135*H135</f>
        <v>0</v>
      </c>
      <c r="O135" s="87"/>
    </row>
    <row r="136" spans="1:101" ht="20.25" customHeight="1" x14ac:dyDescent="0.25">
      <c r="A136" s="97" t="str">
        <f>IF(F136&lt;&gt;"",1+MAX($A$8:A135),"")</f>
        <v/>
      </c>
      <c r="B136" s="104"/>
      <c r="C136" s="104"/>
      <c r="D136" s="105"/>
      <c r="E136" s="109"/>
      <c r="F136" s="110"/>
      <c r="G136" s="111"/>
      <c r="H136" s="110"/>
      <c r="I136" s="104"/>
      <c r="J136" s="104"/>
      <c r="K136" s="104"/>
      <c r="L136" s="104"/>
      <c r="M136" s="116"/>
      <c r="N136" s="113"/>
      <c r="O136" s="117"/>
    </row>
    <row r="137" spans="1:101" ht="20.25" customHeight="1" x14ac:dyDescent="0.25">
      <c r="A137" s="97" t="str">
        <f>IF(F137&lt;&gt;"",1+MAX($A$8:A136),"")</f>
        <v/>
      </c>
      <c r="B137" s="104"/>
      <c r="C137" s="107"/>
      <c r="D137" s="118"/>
      <c r="E137" s="119" t="s">
        <v>24</v>
      </c>
      <c r="F137" s="110"/>
      <c r="G137" s="111"/>
      <c r="H137" s="110"/>
      <c r="I137" s="104"/>
      <c r="J137" s="104"/>
      <c r="K137" s="104"/>
      <c r="L137" s="104"/>
      <c r="M137" s="116"/>
      <c r="N137" s="120"/>
      <c r="O137" s="121">
        <f>SUM(N132:N136)</f>
        <v>0</v>
      </c>
    </row>
    <row r="138" spans="1:101" ht="20.25" customHeight="1" x14ac:dyDescent="0.25">
      <c r="A138" s="97" t="str">
        <f>IF(F138&lt;&gt;"",1+MAX($A$8:A137),"")</f>
        <v/>
      </c>
      <c r="B138" s="104"/>
      <c r="C138" s="107"/>
      <c r="D138" s="118"/>
      <c r="E138" s="119"/>
      <c r="F138" s="110"/>
      <c r="G138" s="111"/>
      <c r="H138" s="110"/>
      <c r="I138" s="104"/>
      <c r="J138" s="104"/>
      <c r="K138" s="104"/>
      <c r="L138" s="104"/>
      <c r="M138" s="116"/>
      <c r="N138" s="120"/>
      <c r="O138" s="121"/>
    </row>
    <row r="139" spans="1:101" s="6" customFormat="1" ht="20.25" customHeight="1" x14ac:dyDescent="0.25">
      <c r="A139" s="97" t="str">
        <f>IF(F139&lt;&gt;"",1+MAX($A$8:A138),"")</f>
        <v/>
      </c>
      <c r="B139" s="104"/>
      <c r="C139" s="104"/>
      <c r="D139" s="104"/>
      <c r="E139" s="106" t="s">
        <v>68</v>
      </c>
      <c r="F139" s="104"/>
      <c r="G139" s="104"/>
      <c r="H139" s="104"/>
      <c r="I139" s="104"/>
      <c r="J139" s="104"/>
      <c r="K139" s="104"/>
      <c r="L139" s="104"/>
      <c r="M139" s="104"/>
      <c r="N139" s="104"/>
      <c r="O139" s="103"/>
      <c r="P139" s="54"/>
      <c r="Q139" s="54"/>
      <c r="R139" s="5"/>
      <c r="S139" s="5"/>
      <c r="T139" s="5"/>
      <c r="U139" s="55"/>
      <c r="V139" s="55"/>
      <c r="W139" s="55"/>
      <c r="X139" s="55"/>
      <c r="Y139" s="55"/>
      <c r="Z139" s="56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  <c r="AU139" s="57"/>
      <c r="AV139" s="57"/>
      <c r="AW139" s="57"/>
      <c r="AX139" s="57"/>
      <c r="AY139" s="57"/>
      <c r="AZ139" s="57"/>
      <c r="BA139" s="57"/>
      <c r="BB139" s="57"/>
      <c r="BC139" s="57"/>
      <c r="BD139" s="57"/>
      <c r="BE139" s="57"/>
      <c r="BF139" s="57"/>
      <c r="BG139" s="57"/>
      <c r="BH139" s="57"/>
      <c r="BI139" s="57"/>
      <c r="BJ139" s="57"/>
      <c r="BK139" s="57"/>
      <c r="BL139" s="57"/>
      <c r="BM139" s="57"/>
      <c r="BN139" s="57"/>
      <c r="BO139" s="57"/>
      <c r="BP139" s="57"/>
      <c r="BQ139" s="57"/>
      <c r="BR139" s="57"/>
      <c r="BS139" s="57"/>
      <c r="BT139" s="57"/>
      <c r="BU139" s="57"/>
      <c r="BV139" s="57"/>
      <c r="BW139" s="57"/>
      <c r="BX139" s="57"/>
      <c r="BY139" s="57"/>
      <c r="BZ139" s="57"/>
      <c r="CA139" s="57"/>
      <c r="CB139" s="57"/>
      <c r="CC139" s="57"/>
      <c r="CD139" s="57"/>
      <c r="CE139" s="57"/>
      <c r="CF139" s="57"/>
      <c r="CG139" s="57"/>
      <c r="CH139" s="57"/>
      <c r="CI139" s="57"/>
      <c r="CJ139" s="57"/>
      <c r="CK139" s="57"/>
      <c r="CL139" s="57"/>
      <c r="CM139" s="57"/>
      <c r="CN139" s="57"/>
      <c r="CO139" s="57"/>
      <c r="CP139" s="57"/>
      <c r="CQ139" s="57"/>
      <c r="CR139" s="57"/>
      <c r="CS139" s="57"/>
      <c r="CT139" s="57"/>
      <c r="CU139" s="57"/>
      <c r="CV139" s="57"/>
      <c r="CW139" s="57"/>
    </row>
    <row r="140" spans="1:101" s="5" customFormat="1" ht="20.25" customHeight="1" x14ac:dyDescent="0.25">
      <c r="A140" s="97">
        <f>IF(F140&lt;&gt;"",1+MAX($A$8:A139),"")</f>
        <v>36</v>
      </c>
      <c r="B140" s="104"/>
      <c r="C140" s="104"/>
      <c r="D140" s="108"/>
      <c r="E140" s="109" t="s">
        <v>69</v>
      </c>
      <c r="F140" s="110">
        <f>11144</f>
        <v>11144</v>
      </c>
      <c r="G140" s="111">
        <v>0.1</v>
      </c>
      <c r="H140" s="110">
        <f>F140*(1+G140)</f>
        <v>12258.400000000001</v>
      </c>
      <c r="I140" s="104" t="s">
        <v>15</v>
      </c>
      <c r="J140" s="112">
        <v>0</v>
      </c>
      <c r="K140" s="112">
        <v>0</v>
      </c>
      <c r="L140" s="112">
        <v>0</v>
      </c>
      <c r="M140" s="112">
        <f t="shared" ref="M140" si="76">L140+K140+J140</f>
        <v>0</v>
      </c>
      <c r="N140" s="113">
        <f t="shared" ref="N140" si="77">M140*H140</f>
        <v>0</v>
      </c>
      <c r="O140" s="87"/>
    </row>
    <row r="141" spans="1:101" ht="20.25" customHeight="1" x14ac:dyDescent="0.25">
      <c r="A141" s="97" t="str">
        <f>IF(F141&lt;&gt;"",1+MAX($A$8:A140),"")</f>
        <v/>
      </c>
      <c r="B141" s="104"/>
      <c r="C141" s="104"/>
      <c r="D141" s="105"/>
      <c r="E141" s="109"/>
      <c r="F141" s="110"/>
      <c r="G141" s="111"/>
      <c r="H141" s="110"/>
      <c r="I141" s="104"/>
      <c r="J141" s="104"/>
      <c r="K141" s="104"/>
      <c r="L141" s="104"/>
      <c r="M141" s="116"/>
      <c r="N141" s="113"/>
      <c r="O141" s="117"/>
    </row>
    <row r="142" spans="1:101" ht="20.25" customHeight="1" x14ac:dyDescent="0.25">
      <c r="A142" s="97" t="str">
        <f>IF(F142&lt;&gt;"",1+MAX($A$8:A141),"")</f>
        <v/>
      </c>
      <c r="B142" s="104"/>
      <c r="C142" s="107"/>
      <c r="D142" s="118"/>
      <c r="E142" s="119" t="s">
        <v>70</v>
      </c>
      <c r="F142" s="110"/>
      <c r="G142" s="111"/>
      <c r="H142" s="110"/>
      <c r="I142" s="104"/>
      <c r="J142" s="104"/>
      <c r="K142" s="104"/>
      <c r="L142" s="104"/>
      <c r="M142" s="116"/>
      <c r="N142" s="120"/>
      <c r="O142" s="121">
        <f>SUM(N139:N141)</f>
        <v>0</v>
      </c>
    </row>
    <row r="143" spans="1:101" ht="20.25" customHeight="1" x14ac:dyDescent="0.25">
      <c r="A143" s="97" t="str">
        <f>IF(F143&lt;&gt;"",1+MAX($A$8:A137),"")</f>
        <v/>
      </c>
      <c r="B143" s="104"/>
      <c r="C143" s="107"/>
      <c r="D143" s="118"/>
      <c r="E143" s="119"/>
      <c r="F143" s="110"/>
      <c r="G143" s="111"/>
      <c r="H143" s="110"/>
      <c r="I143" s="104"/>
      <c r="J143" s="104"/>
      <c r="K143" s="104"/>
      <c r="L143" s="104"/>
      <c r="M143" s="116"/>
      <c r="N143" s="120"/>
      <c r="O143" s="121"/>
    </row>
    <row r="144" spans="1:101" s="35" customFormat="1" ht="20.25" customHeight="1" x14ac:dyDescent="0.25">
      <c r="A144" s="123" t="s">
        <v>14</v>
      </c>
      <c r="B144" s="124"/>
      <c r="C144" s="124"/>
      <c r="D144" s="124"/>
      <c r="E144" s="125"/>
      <c r="F144" s="126"/>
      <c r="G144" s="126"/>
      <c r="H144" s="126"/>
      <c r="I144" s="127"/>
      <c r="J144" s="127"/>
      <c r="K144" s="127"/>
      <c r="L144" s="127"/>
      <c r="M144" s="127"/>
      <c r="N144" s="128">
        <f>SUM(N8:N143)</f>
        <v>0</v>
      </c>
      <c r="O144" s="129">
        <f>SUM(O8:O143)</f>
        <v>0</v>
      </c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</row>
    <row r="145" spans="1:206" s="47" customFormat="1" ht="20.25" customHeight="1" thickBot="1" x14ac:dyDescent="0.3">
      <c r="A145" s="130" t="s">
        <v>21</v>
      </c>
      <c r="B145" s="131"/>
      <c r="C145" s="131"/>
      <c r="D145" s="131"/>
      <c r="E145" s="132"/>
      <c r="F145" s="133"/>
      <c r="G145" s="133"/>
      <c r="H145" s="133"/>
      <c r="I145" s="98"/>
      <c r="J145" s="98"/>
      <c r="K145" s="98"/>
      <c r="L145" s="98"/>
      <c r="M145" s="134">
        <v>0.2</v>
      </c>
      <c r="N145" s="135">
        <f>N144*M145</f>
        <v>0</v>
      </c>
      <c r="O145" s="136">
        <f>O144*M145</f>
        <v>0</v>
      </c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</row>
    <row r="146" spans="1:206" s="34" customFormat="1" ht="20.25" customHeight="1" x14ac:dyDescent="0.3">
      <c r="A146" s="137" t="s">
        <v>34</v>
      </c>
      <c r="B146" s="138"/>
      <c r="C146" s="139"/>
      <c r="D146" s="140"/>
      <c r="E146" s="141"/>
      <c r="F146" s="142"/>
      <c r="G146" s="142"/>
      <c r="H146" s="142"/>
      <c r="I146" s="142"/>
      <c r="J146" s="143"/>
      <c r="K146" s="143"/>
      <c r="L146" s="143"/>
      <c r="M146" s="143"/>
      <c r="N146" s="86">
        <f>(SUM(N144:N145))</f>
        <v>0</v>
      </c>
      <c r="O146" s="88">
        <f>SUM(O144:O145)</f>
        <v>0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35"/>
      <c r="CY146" s="35"/>
      <c r="CZ146" s="35"/>
      <c r="DA146" s="35"/>
      <c r="DB146" s="35"/>
      <c r="DC146" s="35"/>
      <c r="DD146" s="35"/>
      <c r="DE146" s="35"/>
      <c r="DF146" s="35"/>
      <c r="DG146" s="35"/>
      <c r="DH146" s="35"/>
      <c r="DI146" s="35"/>
      <c r="DJ146" s="35"/>
      <c r="DK146" s="35"/>
      <c r="DL146" s="35"/>
      <c r="DM146" s="35"/>
      <c r="DN146" s="35"/>
      <c r="DO146" s="35"/>
      <c r="DP146" s="35"/>
      <c r="DQ146" s="35"/>
      <c r="DR146" s="35"/>
      <c r="DS146" s="35"/>
      <c r="DT146" s="35"/>
      <c r="DU146" s="35"/>
      <c r="DV146" s="35"/>
      <c r="DW146" s="35"/>
      <c r="DX146" s="35"/>
      <c r="DY146" s="35"/>
      <c r="DZ146" s="35"/>
      <c r="EA146" s="35"/>
      <c r="EB146" s="35"/>
      <c r="EC146" s="35"/>
      <c r="ED146" s="35"/>
      <c r="EE146" s="35"/>
      <c r="EF146" s="35"/>
      <c r="EG146" s="35"/>
      <c r="EH146" s="35"/>
      <c r="EI146" s="35"/>
      <c r="EJ146" s="35"/>
      <c r="EK146" s="35"/>
      <c r="EL146" s="35"/>
      <c r="EM146" s="35"/>
      <c r="EN146" s="35"/>
      <c r="EO146" s="35"/>
      <c r="EP146" s="35"/>
      <c r="EQ146" s="35"/>
      <c r="ER146" s="35"/>
      <c r="ES146" s="35"/>
      <c r="ET146" s="35"/>
      <c r="EU146" s="35"/>
      <c r="EV146" s="35"/>
      <c r="EW146" s="35"/>
      <c r="EX146" s="35"/>
      <c r="EY146" s="35"/>
      <c r="EZ146" s="35"/>
      <c r="FA146" s="35"/>
      <c r="FB146" s="35"/>
      <c r="FC146" s="35"/>
      <c r="FD146" s="35"/>
      <c r="FE146" s="35"/>
      <c r="FF146" s="35"/>
      <c r="FG146" s="35"/>
      <c r="FH146" s="35"/>
      <c r="FI146" s="35"/>
      <c r="FJ146" s="35"/>
      <c r="FK146" s="35"/>
      <c r="FL146" s="35"/>
      <c r="FM146" s="35"/>
      <c r="FN146" s="35"/>
      <c r="FO146" s="35"/>
      <c r="FP146" s="35"/>
      <c r="FQ146" s="35"/>
      <c r="FR146" s="35"/>
      <c r="FS146" s="35"/>
      <c r="FT146" s="35"/>
      <c r="FU146" s="35"/>
      <c r="FV146" s="35"/>
      <c r="FW146" s="35"/>
      <c r="FX146" s="35"/>
      <c r="FY146" s="35"/>
      <c r="FZ146" s="35"/>
      <c r="GA146" s="35"/>
      <c r="GB146" s="35"/>
      <c r="GC146" s="35"/>
      <c r="GD146" s="35"/>
      <c r="GE146" s="35"/>
      <c r="GF146" s="35"/>
      <c r="GG146" s="35"/>
      <c r="GH146" s="35"/>
      <c r="GI146" s="35"/>
      <c r="GJ146" s="35"/>
      <c r="GK146" s="35"/>
      <c r="GL146" s="35"/>
      <c r="GM146" s="35"/>
      <c r="GN146" s="35"/>
      <c r="GO146" s="35"/>
      <c r="GP146" s="35"/>
      <c r="GQ146" s="35"/>
      <c r="GR146" s="35"/>
      <c r="GS146" s="35"/>
      <c r="GT146" s="35"/>
      <c r="GU146" s="35"/>
      <c r="GV146" s="35"/>
      <c r="GW146" s="35"/>
      <c r="GX146" s="35"/>
    </row>
    <row r="147" spans="1:206" s="50" customFormat="1" ht="20.25" customHeight="1" x14ac:dyDescent="0.25">
      <c r="A147" s="97" t="str">
        <f>IF(F147&lt;&gt;"",1+MAX($A$8:A164),"")</f>
        <v/>
      </c>
      <c r="B147" s="98"/>
      <c r="C147" s="98"/>
      <c r="D147" s="99"/>
      <c r="E147" s="100" t="s">
        <v>35</v>
      </c>
      <c r="F147" s="101"/>
      <c r="G147" s="101"/>
      <c r="H147" s="101"/>
      <c r="I147" s="98"/>
      <c r="J147" s="98"/>
      <c r="K147" s="98"/>
      <c r="L147" s="98"/>
      <c r="M147" s="98"/>
      <c r="N147" s="102"/>
      <c r="O147" s="103"/>
      <c r="P147" s="54"/>
      <c r="Q147" s="54"/>
      <c r="R147" s="5"/>
      <c r="S147" s="5"/>
      <c r="T147" s="5"/>
      <c r="U147" s="55"/>
      <c r="V147" s="55"/>
      <c r="W147" s="55"/>
      <c r="X147" s="55"/>
      <c r="Y147" s="55"/>
      <c r="Z147" s="56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  <c r="CA147" s="57"/>
      <c r="CB147" s="57"/>
      <c r="CC147" s="57"/>
      <c r="CD147" s="57"/>
      <c r="CE147" s="57"/>
      <c r="CF147" s="57"/>
      <c r="CG147" s="57"/>
      <c r="CH147" s="57"/>
      <c r="CI147" s="57"/>
      <c r="CJ147" s="57"/>
      <c r="CK147" s="57"/>
      <c r="CL147" s="57"/>
      <c r="CM147" s="57"/>
      <c r="CN147" s="57"/>
      <c r="CO147" s="57"/>
      <c r="CP147" s="57"/>
      <c r="CQ147" s="57"/>
      <c r="CR147" s="57"/>
      <c r="CS147" s="57"/>
      <c r="CT147" s="57"/>
      <c r="CU147" s="57"/>
      <c r="CV147" s="57"/>
      <c r="CW147" s="57"/>
    </row>
    <row r="148" spans="1:206" s="6" customFormat="1" ht="20.25" customHeight="1" x14ac:dyDescent="0.25">
      <c r="A148" s="97" t="str">
        <f>IF(F148&lt;&gt;"",1+MAX($A$8:A146),"")</f>
        <v/>
      </c>
      <c r="B148" s="98"/>
      <c r="C148" s="98"/>
      <c r="D148" s="99"/>
      <c r="E148" s="100" t="s">
        <v>65</v>
      </c>
      <c r="F148" s="101"/>
      <c r="G148" s="101"/>
      <c r="H148" s="101"/>
      <c r="I148" s="98"/>
      <c r="J148" s="98"/>
      <c r="K148" s="98"/>
      <c r="L148" s="98"/>
      <c r="M148" s="98"/>
      <c r="N148" s="102"/>
      <c r="O148" s="103"/>
      <c r="P148" s="54"/>
      <c r="Q148" s="54"/>
      <c r="R148" s="5"/>
      <c r="S148" s="5"/>
      <c r="T148" s="5"/>
      <c r="U148" s="55"/>
      <c r="V148" s="55"/>
      <c r="W148" s="55"/>
      <c r="X148" s="55"/>
      <c r="Y148" s="55"/>
      <c r="Z148" s="56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  <c r="AU148" s="57"/>
      <c r="AV148" s="57"/>
      <c r="AW148" s="57"/>
      <c r="AX148" s="57"/>
      <c r="AY148" s="57"/>
      <c r="AZ148" s="57"/>
      <c r="BA148" s="57"/>
      <c r="BB148" s="57"/>
      <c r="BC148" s="57"/>
      <c r="BD148" s="57"/>
      <c r="BE148" s="57"/>
      <c r="BF148" s="57"/>
      <c r="BG148" s="57"/>
      <c r="BH148" s="57"/>
      <c r="BI148" s="57"/>
      <c r="BJ148" s="57"/>
      <c r="BK148" s="57"/>
      <c r="BL148" s="57"/>
      <c r="BM148" s="57"/>
      <c r="BN148" s="57"/>
      <c r="BO148" s="57"/>
      <c r="BP148" s="57"/>
      <c r="BQ148" s="57"/>
      <c r="BR148" s="57"/>
      <c r="BS148" s="57"/>
      <c r="BT148" s="57"/>
      <c r="BU148" s="57"/>
      <c r="BV148" s="57"/>
      <c r="BW148" s="57"/>
      <c r="BX148" s="57"/>
      <c r="BY148" s="57"/>
      <c r="BZ148" s="57"/>
      <c r="CA148" s="57"/>
      <c r="CB148" s="57"/>
      <c r="CC148" s="57"/>
      <c r="CD148" s="57"/>
      <c r="CE148" s="57"/>
      <c r="CF148" s="57"/>
      <c r="CG148" s="57"/>
      <c r="CH148" s="57"/>
      <c r="CI148" s="57"/>
      <c r="CJ148" s="57"/>
      <c r="CK148" s="57"/>
      <c r="CL148" s="57"/>
      <c r="CM148" s="57"/>
      <c r="CN148" s="57"/>
      <c r="CO148" s="57"/>
      <c r="CP148" s="57"/>
      <c r="CQ148" s="57"/>
      <c r="CR148" s="57"/>
      <c r="CS148" s="57"/>
      <c r="CT148" s="57"/>
      <c r="CU148" s="57"/>
      <c r="CV148" s="57"/>
      <c r="CW148" s="57"/>
    </row>
    <row r="149" spans="1:206" s="6" customFormat="1" ht="20.25" customHeight="1" x14ac:dyDescent="0.25">
      <c r="A149" s="97" t="str">
        <f>IF(F149&lt;&gt;"",1+MAX(#REF!),"")</f>
        <v/>
      </c>
      <c r="B149" s="104"/>
      <c r="C149" s="104"/>
      <c r="D149" s="105"/>
      <c r="E149" s="106" t="s">
        <v>65</v>
      </c>
      <c r="F149" s="104"/>
      <c r="G149" s="104"/>
      <c r="H149" s="104"/>
      <c r="I149" s="104"/>
      <c r="J149" s="104"/>
      <c r="K149" s="104"/>
      <c r="L149" s="104"/>
      <c r="M149" s="104"/>
      <c r="N149" s="104"/>
      <c r="O149" s="103"/>
      <c r="P149" s="54"/>
      <c r="Q149" s="54"/>
      <c r="R149" s="5"/>
      <c r="S149" s="5"/>
      <c r="T149" s="5"/>
      <c r="U149" s="55"/>
      <c r="V149" s="55"/>
      <c r="W149" s="55"/>
      <c r="X149" s="55"/>
      <c r="Y149" s="55"/>
      <c r="Z149" s="56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  <c r="CA149" s="57"/>
      <c r="CB149" s="57"/>
      <c r="CC149" s="57"/>
      <c r="CD149" s="57"/>
      <c r="CE149" s="57"/>
      <c r="CF149" s="57"/>
      <c r="CG149" s="57"/>
      <c r="CH149" s="57"/>
      <c r="CI149" s="57"/>
      <c r="CJ149" s="57"/>
      <c r="CK149" s="57"/>
      <c r="CL149" s="57"/>
      <c r="CM149" s="57"/>
      <c r="CN149" s="57"/>
      <c r="CO149" s="57"/>
      <c r="CP149" s="57"/>
      <c r="CQ149" s="57"/>
      <c r="CR149" s="57"/>
      <c r="CS149" s="57"/>
      <c r="CT149" s="57"/>
      <c r="CU149" s="57"/>
      <c r="CV149" s="57"/>
      <c r="CW149" s="57"/>
    </row>
    <row r="150" spans="1:206" ht="20.25" customHeight="1" x14ac:dyDescent="0.25">
      <c r="A150" s="97">
        <f>IF(F150&lt;&gt;"",1+MAX($A$8:A149),"")</f>
        <v>37</v>
      </c>
      <c r="B150" s="104" t="s">
        <v>36</v>
      </c>
      <c r="C150" s="107" t="s">
        <v>94</v>
      </c>
      <c r="D150" s="108"/>
      <c r="E150" s="109" t="s">
        <v>66</v>
      </c>
      <c r="F150" s="110">
        <f>70.9*3.5</f>
        <v>248.15000000000003</v>
      </c>
      <c r="G150" s="111">
        <v>0.1</v>
      </c>
      <c r="H150" s="110">
        <f t="shared" ref="H150" si="78">F150*(1+G150)</f>
        <v>272.96500000000003</v>
      </c>
      <c r="I150" s="104" t="s">
        <v>15</v>
      </c>
      <c r="J150" s="112">
        <f t="shared" ref="J150:L150" si="79">J$12</f>
        <v>0</v>
      </c>
      <c r="K150" s="112">
        <f t="shared" si="79"/>
        <v>0</v>
      </c>
      <c r="L150" s="112">
        <f t="shared" si="79"/>
        <v>0</v>
      </c>
      <c r="M150" s="112">
        <f>L150+K150+J150</f>
        <v>0</v>
      </c>
      <c r="N150" s="113">
        <f>M150*H150</f>
        <v>0</v>
      </c>
      <c r="O150" s="87"/>
    </row>
    <row r="151" spans="1:206" ht="20.25" customHeight="1" x14ac:dyDescent="0.25">
      <c r="A151" s="97" t="str">
        <f>IF(F151&lt;&gt;"",1+MAX($A$8:A150),"")</f>
        <v/>
      </c>
      <c r="B151" s="104"/>
      <c r="C151" s="107"/>
      <c r="D151" s="108"/>
      <c r="E151" s="114"/>
      <c r="F151" s="110"/>
      <c r="G151" s="111"/>
      <c r="H151" s="110"/>
      <c r="I151" s="104"/>
      <c r="J151" s="104"/>
      <c r="K151" s="104"/>
      <c r="L151" s="104"/>
      <c r="M151" s="112"/>
      <c r="N151" s="113"/>
      <c r="O151" s="87"/>
    </row>
    <row r="152" spans="1:206" ht="20.25" customHeight="1" x14ac:dyDescent="0.25">
      <c r="A152" s="97" t="str">
        <f>IF(F152&lt;&gt;"",1+MAX($A$8:A151),"")</f>
        <v/>
      </c>
      <c r="B152" s="104"/>
      <c r="C152" s="107"/>
      <c r="D152" s="108"/>
      <c r="E152" s="115" t="s">
        <v>22</v>
      </c>
      <c r="F152" s="110"/>
      <c r="G152" s="111"/>
      <c r="H152" s="110"/>
      <c r="I152" s="104"/>
      <c r="J152" s="104"/>
      <c r="K152" s="104"/>
      <c r="L152" s="104"/>
      <c r="M152" s="112"/>
      <c r="N152" s="113"/>
      <c r="O152" s="87"/>
    </row>
    <row r="153" spans="1:206" ht="20.25" customHeight="1" x14ac:dyDescent="0.25">
      <c r="A153" s="97">
        <f>IF(F153&lt;&gt;"",1+MAX($A$8:A152),"")</f>
        <v>38</v>
      </c>
      <c r="B153" s="104" t="s">
        <v>36</v>
      </c>
      <c r="C153" s="107" t="s">
        <v>94</v>
      </c>
      <c r="D153" s="108"/>
      <c r="E153" s="109" t="s">
        <v>93</v>
      </c>
      <c r="F153" s="110">
        <v>248</v>
      </c>
      <c r="G153" s="111">
        <v>0.1</v>
      </c>
      <c r="H153" s="110">
        <f t="shared" ref="H153" si="80">F153*(1+G153)</f>
        <v>272.8</v>
      </c>
      <c r="I153" s="104" t="s">
        <v>15</v>
      </c>
      <c r="J153" s="112">
        <f t="shared" ref="J153:L153" si="81">J$15</f>
        <v>0</v>
      </c>
      <c r="K153" s="112">
        <f t="shared" si="81"/>
        <v>0</v>
      </c>
      <c r="L153" s="112">
        <f t="shared" si="81"/>
        <v>0</v>
      </c>
      <c r="M153" s="112">
        <f t="shared" ref="M153" si="82">L153+K153+J153</f>
        <v>0</v>
      </c>
      <c r="N153" s="113">
        <f t="shared" ref="N153" si="83">M153*H153</f>
        <v>0</v>
      </c>
      <c r="O153" s="87"/>
    </row>
    <row r="154" spans="1:206" ht="20.25" customHeight="1" x14ac:dyDescent="0.25">
      <c r="A154" s="97" t="str">
        <f>IF(F154&lt;&gt;"",1+MAX($A$8:A153),"")</f>
        <v/>
      </c>
      <c r="B154" s="104"/>
      <c r="C154" s="104"/>
      <c r="D154" s="105"/>
      <c r="E154" s="109"/>
      <c r="F154" s="110"/>
      <c r="G154" s="111"/>
      <c r="H154" s="110"/>
      <c r="I154" s="104"/>
      <c r="J154" s="104"/>
      <c r="K154" s="104"/>
      <c r="L154" s="104"/>
      <c r="M154" s="116"/>
      <c r="N154" s="113"/>
      <c r="O154" s="117"/>
    </row>
    <row r="155" spans="1:206" ht="20.25" customHeight="1" x14ac:dyDescent="0.25">
      <c r="A155" s="97" t="str">
        <f>IF(F155&lt;&gt;"",1+MAX($A$8:A154),"")</f>
        <v/>
      </c>
      <c r="B155" s="104"/>
      <c r="C155" s="107"/>
      <c r="D155" s="118"/>
      <c r="E155" s="119" t="s">
        <v>67</v>
      </c>
      <c r="F155" s="110"/>
      <c r="G155" s="111"/>
      <c r="H155" s="110"/>
      <c r="I155" s="104"/>
      <c r="J155" s="104"/>
      <c r="K155" s="104"/>
      <c r="L155" s="104"/>
      <c r="M155" s="116"/>
      <c r="N155" s="120"/>
      <c r="O155" s="121">
        <f>SUM(N149:N154)</f>
        <v>0</v>
      </c>
    </row>
    <row r="156" spans="1:206" ht="20.25" customHeight="1" x14ac:dyDescent="0.25">
      <c r="A156" s="97" t="str">
        <f>IF(F156&lt;&gt;"",1+MAX($A$8:A155),"")</f>
        <v/>
      </c>
      <c r="B156" s="104"/>
      <c r="C156" s="107"/>
      <c r="D156" s="118"/>
      <c r="E156" s="119"/>
      <c r="F156" s="110"/>
      <c r="G156" s="111"/>
      <c r="H156" s="110"/>
      <c r="I156" s="104"/>
      <c r="J156" s="104"/>
      <c r="K156" s="104"/>
      <c r="L156" s="104"/>
      <c r="M156" s="116"/>
      <c r="N156" s="120"/>
      <c r="O156" s="121"/>
    </row>
    <row r="157" spans="1:206" s="6" customFormat="1" ht="20.25" customHeight="1" x14ac:dyDescent="0.25">
      <c r="A157" s="97" t="str">
        <f>IF(F157&lt;&gt;"",1+MAX($A$8:A156),"")</f>
        <v/>
      </c>
      <c r="B157" s="104"/>
      <c r="C157" s="104"/>
      <c r="D157" s="104"/>
      <c r="E157" s="106" t="s">
        <v>71</v>
      </c>
      <c r="F157" s="104"/>
      <c r="G157" s="104"/>
      <c r="H157" s="104"/>
      <c r="I157" s="104"/>
      <c r="J157" s="104"/>
      <c r="K157" s="104"/>
      <c r="L157" s="104"/>
      <c r="M157" s="104"/>
      <c r="N157" s="104"/>
      <c r="O157" s="103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  <c r="AU157" s="57"/>
      <c r="AV157" s="57"/>
      <c r="AW157" s="57"/>
      <c r="AX157" s="57"/>
      <c r="AY157" s="57"/>
      <c r="AZ157" s="57"/>
      <c r="BA157" s="57"/>
      <c r="BB157" s="57"/>
      <c r="BC157" s="57"/>
      <c r="BD157" s="57"/>
      <c r="BE157" s="57"/>
      <c r="BF157" s="57"/>
      <c r="BG157" s="57"/>
      <c r="BH157" s="57"/>
      <c r="BI157" s="57"/>
      <c r="BJ157" s="57"/>
      <c r="BK157" s="57"/>
      <c r="BL157" s="57"/>
      <c r="BM157" s="57"/>
      <c r="BN157" s="57"/>
      <c r="BO157" s="57"/>
      <c r="BP157" s="57"/>
      <c r="BQ157" s="57"/>
      <c r="BR157" s="57"/>
      <c r="BS157" s="57"/>
      <c r="BT157" s="57"/>
      <c r="BU157" s="57"/>
      <c r="BV157" s="57"/>
      <c r="BW157" s="57"/>
      <c r="BX157" s="57"/>
      <c r="BY157" s="57"/>
      <c r="BZ157" s="57"/>
      <c r="CA157" s="57"/>
      <c r="CB157" s="57"/>
      <c r="CC157" s="57"/>
      <c r="CD157" s="57"/>
      <c r="CE157" s="57"/>
      <c r="CF157" s="57"/>
      <c r="CG157" s="57"/>
      <c r="CH157" s="57"/>
      <c r="CI157" s="57"/>
      <c r="CJ157" s="57"/>
      <c r="CK157" s="57"/>
      <c r="CL157" s="57"/>
      <c r="CM157" s="57"/>
      <c r="CN157" s="57"/>
      <c r="CO157" s="57"/>
      <c r="CP157" s="57"/>
      <c r="CQ157" s="57"/>
      <c r="CR157" s="57"/>
      <c r="CS157" s="57"/>
      <c r="CT157" s="57"/>
      <c r="CU157" s="57"/>
      <c r="CV157" s="57"/>
      <c r="CW157" s="57"/>
    </row>
    <row r="158" spans="1:206" ht="20.25" customHeight="1" x14ac:dyDescent="0.25">
      <c r="A158" s="97" t="str">
        <f>IF(F158&lt;&gt;"",1+MAX($A$8:A157),"")</f>
        <v/>
      </c>
      <c r="B158" s="104"/>
      <c r="C158" s="107"/>
      <c r="D158" s="108"/>
      <c r="E158" s="114"/>
      <c r="F158" s="110"/>
      <c r="G158" s="111"/>
      <c r="H158" s="110"/>
      <c r="I158" s="104"/>
      <c r="J158" s="104"/>
      <c r="K158" s="104"/>
      <c r="L158" s="104"/>
      <c r="M158" s="112"/>
      <c r="N158" s="113"/>
      <c r="O158" s="87"/>
    </row>
    <row r="159" spans="1:206" ht="20.25" customHeight="1" x14ac:dyDescent="0.25">
      <c r="A159" s="97" t="str">
        <f>IF(F159&lt;&gt;"",1+MAX($A$8:A158),"")</f>
        <v/>
      </c>
      <c r="B159" s="104"/>
      <c r="C159" s="107"/>
      <c r="D159" s="108"/>
      <c r="E159" s="115" t="s">
        <v>126</v>
      </c>
      <c r="F159" s="110"/>
      <c r="G159" s="111"/>
      <c r="H159" s="110"/>
      <c r="I159" s="104"/>
      <c r="J159" s="104"/>
      <c r="K159" s="104"/>
      <c r="L159" s="104"/>
      <c r="M159" s="112"/>
      <c r="N159" s="113"/>
      <c r="O159" s="87"/>
    </row>
    <row r="160" spans="1:206" ht="20.25" customHeight="1" x14ac:dyDescent="0.25">
      <c r="A160" s="97">
        <f>IF(F160&lt;&gt;"",1+MAX($A$8:A159),"")</f>
        <v>39</v>
      </c>
      <c r="B160" s="104"/>
      <c r="C160" s="107"/>
      <c r="D160" s="108"/>
      <c r="E160" s="109" t="s">
        <v>129</v>
      </c>
      <c r="F160" s="110">
        <v>70.83</v>
      </c>
      <c r="G160" s="111">
        <v>0.1</v>
      </c>
      <c r="H160" s="110">
        <f t="shared" ref="H160" si="84">F160*(1+G160)</f>
        <v>77.913000000000011</v>
      </c>
      <c r="I160" s="104" t="s">
        <v>16</v>
      </c>
      <c r="J160" s="112">
        <f t="shared" ref="J160:L160" si="85">J$22</f>
        <v>0</v>
      </c>
      <c r="K160" s="112">
        <f t="shared" si="85"/>
        <v>0</v>
      </c>
      <c r="L160" s="112">
        <f t="shared" si="85"/>
        <v>0</v>
      </c>
      <c r="M160" s="112">
        <f t="shared" ref="M160" si="86">L160+K160+J160</f>
        <v>0</v>
      </c>
      <c r="N160" s="113">
        <f t="shared" ref="N160" si="87">M160*H160</f>
        <v>0</v>
      </c>
      <c r="O160" s="87"/>
    </row>
    <row r="161" spans="1:101" ht="20.25" customHeight="1" x14ac:dyDescent="0.25">
      <c r="A161" s="97" t="str">
        <f>IF(F161&lt;&gt;"",1+MAX($A$8:A160),"")</f>
        <v/>
      </c>
      <c r="B161" s="104"/>
      <c r="C161" s="104"/>
      <c r="D161" s="105"/>
      <c r="E161" s="122"/>
      <c r="F161" s="111"/>
      <c r="G161" s="111"/>
      <c r="H161" s="110"/>
      <c r="I161" s="104"/>
      <c r="J161" s="104"/>
      <c r="K161" s="104"/>
      <c r="L161" s="104"/>
      <c r="M161" s="116"/>
      <c r="N161" s="113"/>
      <c r="O161" s="117"/>
    </row>
    <row r="162" spans="1:101" ht="20.25" customHeight="1" x14ac:dyDescent="0.25">
      <c r="A162" s="97" t="str">
        <f>IF(F162&lt;&gt;"",1+MAX($A$8:A161),"")</f>
        <v/>
      </c>
      <c r="B162" s="104"/>
      <c r="C162" s="107"/>
      <c r="D162" s="118"/>
      <c r="E162" s="119" t="s">
        <v>75</v>
      </c>
      <c r="F162" s="110"/>
      <c r="G162" s="111"/>
      <c r="H162" s="110"/>
      <c r="I162" s="104"/>
      <c r="J162" s="104"/>
      <c r="K162" s="104"/>
      <c r="L162" s="104"/>
      <c r="M162" s="116"/>
      <c r="N162" s="120"/>
      <c r="O162" s="121">
        <f>SUM(N159:N161)</f>
        <v>0</v>
      </c>
    </row>
    <row r="163" spans="1:101" ht="20.25" customHeight="1" x14ac:dyDescent="0.25">
      <c r="A163" s="97" t="str">
        <f>IF(F163&lt;&gt;"",1+MAX($A$8:A162),"")</f>
        <v/>
      </c>
      <c r="B163" s="104"/>
      <c r="C163" s="107"/>
      <c r="D163" s="108"/>
      <c r="E163" s="114"/>
      <c r="F163" s="110"/>
      <c r="G163" s="111"/>
      <c r="H163" s="110"/>
      <c r="I163" s="104"/>
      <c r="J163" s="104"/>
      <c r="K163" s="104"/>
      <c r="L163" s="104"/>
      <c r="M163" s="112"/>
      <c r="N163" s="113"/>
      <c r="O163" s="87"/>
    </row>
    <row r="164" spans="1:101" s="6" customFormat="1" ht="20.25" customHeight="1" x14ac:dyDescent="0.25">
      <c r="A164" s="97" t="str">
        <f>IF(F164&lt;&gt;"",1+MAX($A$8:A163),"")</f>
        <v/>
      </c>
      <c r="B164" s="98"/>
      <c r="C164" s="98"/>
      <c r="D164" s="99"/>
      <c r="E164" s="100" t="s">
        <v>23</v>
      </c>
      <c r="F164" s="101"/>
      <c r="G164" s="101"/>
      <c r="H164" s="101"/>
      <c r="I164" s="98"/>
      <c r="J164" s="98"/>
      <c r="K164" s="98"/>
      <c r="L164" s="98"/>
      <c r="M164" s="98"/>
      <c r="N164" s="102"/>
      <c r="O164" s="103"/>
      <c r="P164" s="54"/>
      <c r="Q164" s="54"/>
      <c r="R164" s="5"/>
      <c r="S164" s="5"/>
      <c r="T164" s="5"/>
      <c r="U164" s="55"/>
      <c r="V164" s="55"/>
      <c r="W164" s="55"/>
      <c r="X164" s="55"/>
      <c r="Y164" s="55"/>
      <c r="Z164" s="56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  <c r="AU164" s="57"/>
      <c r="AV164" s="57"/>
      <c r="AW164" s="57"/>
      <c r="AX164" s="57"/>
      <c r="AY164" s="57"/>
      <c r="AZ164" s="57"/>
      <c r="BA164" s="57"/>
      <c r="BB164" s="57"/>
      <c r="BC164" s="57"/>
      <c r="BD164" s="57"/>
      <c r="BE164" s="57"/>
      <c r="BF164" s="57"/>
      <c r="BG164" s="57"/>
      <c r="BH164" s="57"/>
      <c r="BI164" s="57"/>
      <c r="BJ164" s="57"/>
      <c r="BK164" s="57"/>
      <c r="BL164" s="57"/>
      <c r="BM164" s="57"/>
      <c r="BN164" s="57"/>
      <c r="BO164" s="57"/>
      <c r="BP164" s="57"/>
      <c r="BQ164" s="57"/>
      <c r="BR164" s="57"/>
      <c r="BS164" s="57"/>
      <c r="BT164" s="57"/>
      <c r="BU164" s="57"/>
      <c r="BV164" s="57"/>
      <c r="BW164" s="57"/>
      <c r="BX164" s="57"/>
      <c r="BY164" s="57"/>
      <c r="BZ164" s="57"/>
      <c r="CA164" s="57"/>
      <c r="CB164" s="57"/>
      <c r="CC164" s="57"/>
      <c r="CD164" s="57"/>
      <c r="CE164" s="57"/>
      <c r="CF164" s="57"/>
      <c r="CG164" s="57"/>
      <c r="CH164" s="57"/>
      <c r="CI164" s="57"/>
      <c r="CJ164" s="57"/>
      <c r="CK164" s="57"/>
      <c r="CL164" s="57"/>
      <c r="CM164" s="57"/>
      <c r="CN164" s="57"/>
      <c r="CO164" s="57"/>
      <c r="CP164" s="57"/>
      <c r="CQ164" s="57"/>
      <c r="CR164" s="57"/>
      <c r="CS164" s="57"/>
      <c r="CT164" s="57"/>
      <c r="CU164" s="57"/>
      <c r="CV164" s="57"/>
      <c r="CW164" s="57"/>
    </row>
    <row r="165" spans="1:101" s="6" customFormat="1" ht="20.25" customHeight="1" x14ac:dyDescent="0.25">
      <c r="A165" s="97" t="str">
        <f>IF(F165&lt;&gt;"",1+MAX($A$8:A164),"")</f>
        <v/>
      </c>
      <c r="B165" s="104"/>
      <c r="C165" s="104"/>
      <c r="D165" s="105"/>
      <c r="E165" s="106" t="s">
        <v>46</v>
      </c>
      <c r="F165" s="104"/>
      <c r="G165" s="104"/>
      <c r="H165" s="104"/>
      <c r="I165" s="104"/>
      <c r="J165" s="104"/>
      <c r="K165" s="104"/>
      <c r="L165" s="104"/>
      <c r="M165" s="104"/>
      <c r="N165" s="104"/>
      <c r="O165" s="103"/>
      <c r="P165" s="54"/>
      <c r="Q165" s="54"/>
      <c r="R165" s="5"/>
      <c r="S165" s="5"/>
      <c r="T165" s="5"/>
      <c r="U165" s="55"/>
      <c r="V165" s="55"/>
      <c r="W165" s="55"/>
      <c r="X165" s="55"/>
      <c r="Y165" s="55"/>
      <c r="Z165" s="56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  <c r="AU165" s="57"/>
      <c r="AV165" s="57"/>
      <c r="AW165" s="57"/>
      <c r="AX165" s="57"/>
      <c r="AY165" s="57"/>
      <c r="AZ165" s="57"/>
      <c r="BA165" s="57"/>
      <c r="BB165" s="57"/>
      <c r="BC165" s="57"/>
      <c r="BD165" s="57"/>
      <c r="BE165" s="57"/>
      <c r="BF165" s="57"/>
      <c r="BG165" s="57"/>
      <c r="BH165" s="57"/>
      <c r="BI165" s="57"/>
      <c r="BJ165" s="57"/>
      <c r="BK165" s="57"/>
      <c r="BL165" s="57"/>
      <c r="BM165" s="57"/>
      <c r="BN165" s="57"/>
      <c r="BO165" s="57"/>
      <c r="BP165" s="57"/>
      <c r="BQ165" s="57"/>
      <c r="BR165" s="57"/>
      <c r="BS165" s="57"/>
      <c r="BT165" s="57"/>
      <c r="BU165" s="57"/>
      <c r="BV165" s="57"/>
      <c r="BW165" s="57"/>
      <c r="BX165" s="57"/>
      <c r="BY165" s="57"/>
      <c r="BZ165" s="57"/>
      <c r="CA165" s="57"/>
      <c r="CB165" s="57"/>
      <c r="CC165" s="57"/>
      <c r="CD165" s="57"/>
      <c r="CE165" s="57"/>
      <c r="CF165" s="57"/>
      <c r="CG165" s="57"/>
      <c r="CH165" s="57"/>
      <c r="CI165" s="57"/>
      <c r="CJ165" s="57"/>
      <c r="CK165" s="57"/>
      <c r="CL165" s="57"/>
      <c r="CM165" s="57"/>
      <c r="CN165" s="57"/>
      <c r="CO165" s="57"/>
      <c r="CP165" s="57"/>
      <c r="CQ165" s="57"/>
      <c r="CR165" s="57"/>
      <c r="CS165" s="57"/>
      <c r="CT165" s="57"/>
      <c r="CU165" s="57"/>
      <c r="CV165" s="57"/>
      <c r="CW165" s="57"/>
    </row>
    <row r="166" spans="1:101" ht="20.25" customHeight="1" x14ac:dyDescent="0.25">
      <c r="A166" s="97">
        <f>IF(F166&lt;&gt;"",1+MAX($A$8:A165),"")</f>
        <v>40</v>
      </c>
      <c r="B166" s="104" t="s">
        <v>80</v>
      </c>
      <c r="C166" s="107" t="s">
        <v>94</v>
      </c>
      <c r="D166" s="108"/>
      <c r="E166" s="109" t="s">
        <v>45</v>
      </c>
      <c r="F166" s="110">
        <f>23.6*3.5+70.9*5.167-47</f>
        <v>401.94030000000004</v>
      </c>
      <c r="G166" s="111">
        <v>0.1</v>
      </c>
      <c r="H166" s="110">
        <f t="shared" ref="H166" si="88">F166*(1+G166)</f>
        <v>442.13433000000009</v>
      </c>
      <c r="I166" s="104" t="s">
        <v>15</v>
      </c>
      <c r="J166" s="112">
        <f t="shared" ref="J166:L166" si="89">J$49</f>
        <v>0</v>
      </c>
      <c r="K166" s="112">
        <f t="shared" si="89"/>
        <v>0</v>
      </c>
      <c r="L166" s="112">
        <f t="shared" si="89"/>
        <v>0</v>
      </c>
      <c r="M166" s="112">
        <f>L166+K166+J166</f>
        <v>0</v>
      </c>
      <c r="N166" s="113">
        <f>M166*H166</f>
        <v>0</v>
      </c>
      <c r="O166" s="87"/>
    </row>
    <row r="167" spans="1:101" ht="20.25" customHeight="1" x14ac:dyDescent="0.25">
      <c r="A167" s="97" t="str">
        <f>IF(F167&lt;&gt;"",1+MAX($A$8:A166),"")</f>
        <v/>
      </c>
      <c r="B167" s="104"/>
      <c r="C167" s="107"/>
      <c r="D167" s="108"/>
      <c r="E167" s="114"/>
      <c r="F167" s="110"/>
      <c r="G167" s="111"/>
      <c r="H167" s="110"/>
      <c r="I167" s="104"/>
      <c r="J167" s="104"/>
      <c r="K167" s="104"/>
      <c r="L167" s="104"/>
      <c r="M167" s="112"/>
      <c r="N167" s="113"/>
      <c r="O167" s="87"/>
    </row>
    <row r="168" spans="1:101" ht="20.25" customHeight="1" x14ac:dyDescent="0.25">
      <c r="A168" s="97" t="str">
        <f>IF(F168&lt;&gt;"",1+MAX($A$8:A167),"")</f>
        <v/>
      </c>
      <c r="B168" s="104"/>
      <c r="C168" s="107"/>
      <c r="D168" s="108"/>
      <c r="E168" s="115" t="s">
        <v>22</v>
      </c>
      <c r="F168" s="110"/>
      <c r="G168" s="111"/>
      <c r="H168" s="110"/>
      <c r="I168" s="104"/>
      <c r="J168" s="104"/>
      <c r="K168" s="104"/>
      <c r="L168" s="104"/>
      <c r="M168" s="112"/>
      <c r="N168" s="113"/>
      <c r="O168" s="87"/>
    </row>
    <row r="169" spans="1:101" ht="20.25" customHeight="1" x14ac:dyDescent="0.25">
      <c r="A169" s="97">
        <f>IF(F169&lt;&gt;"",1+MAX($A$8:A168),"")</f>
        <v>41</v>
      </c>
      <c r="B169" s="104" t="s">
        <v>80</v>
      </c>
      <c r="C169" s="107" t="s">
        <v>94</v>
      </c>
      <c r="D169" s="108"/>
      <c r="E169" s="109" t="s">
        <v>93</v>
      </c>
      <c r="F169" s="110">
        <v>1002</v>
      </c>
      <c r="G169" s="111">
        <v>0.1</v>
      </c>
      <c r="H169" s="110">
        <f t="shared" ref="H169" si="90">F169*(1+G169)</f>
        <v>1102.2</v>
      </c>
      <c r="I169" s="104" t="s">
        <v>15</v>
      </c>
      <c r="J169" s="112">
        <f t="shared" ref="J169:L169" si="91">J$15</f>
        <v>0</v>
      </c>
      <c r="K169" s="112">
        <f t="shared" si="91"/>
        <v>0</v>
      </c>
      <c r="L169" s="112">
        <f t="shared" si="91"/>
        <v>0</v>
      </c>
      <c r="M169" s="112">
        <f t="shared" ref="M169" si="92">L169+K169+J169</f>
        <v>0</v>
      </c>
      <c r="N169" s="113">
        <f t="shared" ref="N169" si="93">M169*H169</f>
        <v>0</v>
      </c>
      <c r="O169" s="87"/>
    </row>
    <row r="170" spans="1:101" ht="20.25" customHeight="1" x14ac:dyDescent="0.25">
      <c r="A170" s="97" t="str">
        <f>IF(F170&lt;&gt;"",1+MAX($A$8:A169),"")</f>
        <v/>
      </c>
      <c r="B170" s="104"/>
      <c r="C170" s="104"/>
      <c r="D170" s="105"/>
      <c r="E170" s="109"/>
      <c r="F170" s="110"/>
      <c r="G170" s="111"/>
      <c r="H170" s="110"/>
      <c r="I170" s="104"/>
      <c r="J170" s="104"/>
      <c r="K170" s="104"/>
      <c r="L170" s="104"/>
      <c r="M170" s="116"/>
      <c r="N170" s="113"/>
      <c r="O170" s="117"/>
    </row>
    <row r="171" spans="1:101" ht="20.25" customHeight="1" x14ac:dyDescent="0.25">
      <c r="A171" s="97" t="str">
        <f>IF(F171&lt;&gt;"",1+MAX($A$8:A170),"")</f>
        <v/>
      </c>
      <c r="B171" s="104"/>
      <c r="C171" s="107"/>
      <c r="D171" s="118"/>
      <c r="E171" s="119" t="s">
        <v>85</v>
      </c>
      <c r="F171" s="110"/>
      <c r="G171" s="111"/>
      <c r="H171" s="110"/>
      <c r="I171" s="104"/>
      <c r="J171" s="104"/>
      <c r="K171" s="104"/>
      <c r="L171" s="104"/>
      <c r="M171" s="116"/>
      <c r="N171" s="120"/>
      <c r="O171" s="121">
        <f>SUM(N165:N170)</f>
        <v>0</v>
      </c>
    </row>
    <row r="172" spans="1:101" ht="20.25" customHeight="1" x14ac:dyDescent="0.25">
      <c r="A172" s="97" t="str">
        <f>IF(F172&lt;&gt;"",1+MAX($A$8:A171),"")</f>
        <v/>
      </c>
      <c r="B172" s="104"/>
      <c r="C172" s="107"/>
      <c r="D172" s="118"/>
      <c r="E172" s="119"/>
      <c r="F172" s="110"/>
      <c r="G172" s="111"/>
      <c r="H172" s="110"/>
      <c r="I172" s="104"/>
      <c r="J172" s="104"/>
      <c r="K172" s="104"/>
      <c r="L172" s="104"/>
      <c r="M172" s="116"/>
      <c r="N172" s="120"/>
      <c r="O172" s="121"/>
    </row>
    <row r="173" spans="1:101" s="6" customFormat="1" ht="20.25" customHeight="1" x14ac:dyDescent="0.25">
      <c r="A173" s="97" t="str">
        <f>IF(F173&lt;&gt;"",1+MAX($A$8:A172),"")</f>
        <v/>
      </c>
      <c r="B173" s="104"/>
      <c r="C173" s="104"/>
      <c r="D173" s="105"/>
      <c r="E173" s="106" t="s">
        <v>90</v>
      </c>
      <c r="F173" s="104"/>
      <c r="G173" s="104"/>
      <c r="H173" s="104"/>
      <c r="I173" s="104"/>
      <c r="J173" s="104"/>
      <c r="K173" s="104"/>
      <c r="L173" s="104"/>
      <c r="M173" s="104"/>
      <c r="N173" s="104"/>
      <c r="O173" s="103"/>
      <c r="P173" s="54"/>
      <c r="Q173" s="54"/>
      <c r="R173" s="5"/>
      <c r="S173" s="5"/>
      <c r="T173" s="5"/>
      <c r="U173" s="55"/>
      <c r="V173" s="55"/>
      <c r="W173" s="55"/>
      <c r="X173" s="55"/>
      <c r="Y173" s="55"/>
      <c r="Z173" s="56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  <c r="AU173" s="57"/>
      <c r="AV173" s="57"/>
      <c r="AW173" s="57"/>
      <c r="AX173" s="57"/>
      <c r="AY173" s="57"/>
      <c r="AZ173" s="57"/>
      <c r="BA173" s="57"/>
      <c r="BB173" s="57"/>
      <c r="BC173" s="57"/>
      <c r="BD173" s="57"/>
      <c r="BE173" s="57"/>
      <c r="BF173" s="57"/>
      <c r="BG173" s="57"/>
      <c r="BH173" s="57"/>
      <c r="BI173" s="57"/>
      <c r="BJ173" s="57"/>
      <c r="BK173" s="57"/>
      <c r="BL173" s="57"/>
      <c r="BM173" s="57"/>
      <c r="BN173" s="57"/>
      <c r="BO173" s="57"/>
      <c r="BP173" s="57"/>
      <c r="BQ173" s="57"/>
      <c r="BR173" s="57"/>
      <c r="BS173" s="57"/>
      <c r="BT173" s="57"/>
      <c r="BU173" s="57"/>
      <c r="BV173" s="57"/>
      <c r="BW173" s="57"/>
      <c r="BX173" s="57"/>
      <c r="BY173" s="57"/>
      <c r="BZ173" s="57"/>
      <c r="CA173" s="57"/>
      <c r="CB173" s="57"/>
      <c r="CC173" s="57"/>
      <c r="CD173" s="57"/>
      <c r="CE173" s="57"/>
      <c r="CF173" s="57"/>
      <c r="CG173" s="57"/>
      <c r="CH173" s="57"/>
      <c r="CI173" s="57"/>
      <c r="CJ173" s="57"/>
      <c r="CK173" s="57"/>
      <c r="CL173" s="57"/>
      <c r="CM173" s="57"/>
      <c r="CN173" s="57"/>
      <c r="CO173" s="57"/>
      <c r="CP173" s="57"/>
      <c r="CQ173" s="57"/>
      <c r="CR173" s="57"/>
      <c r="CS173" s="57"/>
      <c r="CT173" s="57"/>
      <c r="CU173" s="57"/>
      <c r="CV173" s="57"/>
      <c r="CW173" s="57"/>
    </row>
    <row r="174" spans="1:101" ht="20.25" customHeight="1" x14ac:dyDescent="0.25">
      <c r="A174" s="97">
        <f>IF(F174&lt;&gt;"",1+MAX($A$8:A173),"")</f>
        <v>42</v>
      </c>
      <c r="B174" s="104" t="s">
        <v>80</v>
      </c>
      <c r="C174" s="107" t="s">
        <v>94</v>
      </c>
      <c r="D174" s="108"/>
      <c r="E174" s="109" t="s">
        <v>92</v>
      </c>
      <c r="F174" s="110">
        <f>(28*1.334*3.5)</f>
        <v>130.73200000000003</v>
      </c>
      <c r="G174" s="111">
        <v>0.1</v>
      </c>
      <c r="H174" s="110">
        <f t="shared" ref="H174" si="94">F174*(1+G174)</f>
        <v>143.80520000000004</v>
      </c>
      <c r="I174" s="104" t="s">
        <v>15</v>
      </c>
      <c r="J174" s="112">
        <v>0</v>
      </c>
      <c r="K174" s="112">
        <v>0</v>
      </c>
      <c r="L174" s="112">
        <v>0</v>
      </c>
      <c r="M174" s="112">
        <f>L174+K174+J174</f>
        <v>0</v>
      </c>
      <c r="N174" s="113">
        <f>M174*H174</f>
        <v>0</v>
      </c>
      <c r="O174" s="87"/>
    </row>
    <row r="175" spans="1:101" ht="20.25" customHeight="1" x14ac:dyDescent="0.25">
      <c r="A175" s="97" t="str">
        <f>IF(F175&lt;&gt;"",1+MAX($A$8:A174),"")</f>
        <v/>
      </c>
      <c r="B175" s="104"/>
      <c r="C175" s="104"/>
      <c r="D175" s="105"/>
      <c r="E175" s="109"/>
      <c r="F175" s="110"/>
      <c r="G175" s="111"/>
      <c r="H175" s="110"/>
      <c r="I175" s="104"/>
      <c r="J175" s="104"/>
      <c r="K175" s="104"/>
      <c r="L175" s="104"/>
      <c r="M175" s="116"/>
      <c r="N175" s="113"/>
      <c r="O175" s="117"/>
    </row>
    <row r="176" spans="1:101" ht="20.25" customHeight="1" x14ac:dyDescent="0.25">
      <c r="A176" s="97" t="str">
        <f>IF(F176&lt;&gt;"",1+MAX($A$8:A175),"")</f>
        <v/>
      </c>
      <c r="B176" s="104"/>
      <c r="C176" s="107"/>
      <c r="D176" s="118"/>
      <c r="E176" s="119" t="s">
        <v>91</v>
      </c>
      <c r="F176" s="110"/>
      <c r="G176" s="111"/>
      <c r="H176" s="110"/>
      <c r="I176" s="104"/>
      <c r="J176" s="104"/>
      <c r="K176" s="104"/>
      <c r="L176" s="104"/>
      <c r="M176" s="116"/>
      <c r="N176" s="120"/>
      <c r="O176" s="121">
        <f>SUM(N173:N175)</f>
        <v>0</v>
      </c>
    </row>
    <row r="177" spans="1:101" ht="20.25" customHeight="1" x14ac:dyDescent="0.25">
      <c r="A177" s="97" t="str">
        <f>IF(F177&lt;&gt;"",1+MAX($A$8:A176),"")</f>
        <v/>
      </c>
      <c r="B177" s="104"/>
      <c r="C177" s="107"/>
      <c r="D177" s="118"/>
      <c r="E177" s="119"/>
      <c r="F177" s="110"/>
      <c r="G177" s="111"/>
      <c r="H177" s="110"/>
      <c r="I177" s="104"/>
      <c r="J177" s="104"/>
      <c r="K177" s="104"/>
      <c r="L177" s="104"/>
      <c r="M177" s="116"/>
      <c r="N177" s="120"/>
      <c r="O177" s="121"/>
    </row>
    <row r="178" spans="1:101" s="6" customFormat="1" ht="20.25" customHeight="1" x14ac:dyDescent="0.25">
      <c r="A178" s="97" t="str">
        <f>IF(F178&lt;&gt;"",1+MAX($A$8:A177),"")</f>
        <v/>
      </c>
      <c r="B178" s="104"/>
      <c r="C178" s="104"/>
      <c r="D178" s="104"/>
      <c r="E178" s="106" t="s">
        <v>37</v>
      </c>
      <c r="F178" s="104"/>
      <c r="G178" s="104"/>
      <c r="H178" s="104"/>
      <c r="I178" s="104"/>
      <c r="J178" s="104"/>
      <c r="K178" s="104"/>
      <c r="L178" s="104"/>
      <c r="M178" s="104"/>
      <c r="N178" s="104"/>
      <c r="O178" s="103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  <c r="AU178" s="57"/>
      <c r="AV178" s="57"/>
      <c r="AW178" s="57"/>
      <c r="AX178" s="57"/>
      <c r="AY178" s="57"/>
      <c r="AZ178" s="57"/>
      <c r="BA178" s="57"/>
      <c r="BB178" s="57"/>
      <c r="BC178" s="57"/>
      <c r="BD178" s="57"/>
      <c r="BE178" s="57"/>
      <c r="BF178" s="57"/>
      <c r="BG178" s="57"/>
      <c r="BH178" s="57"/>
      <c r="BI178" s="57"/>
      <c r="BJ178" s="57"/>
      <c r="BK178" s="57"/>
      <c r="BL178" s="57"/>
      <c r="BM178" s="57"/>
      <c r="BN178" s="57"/>
      <c r="BO178" s="57"/>
      <c r="BP178" s="57"/>
      <c r="BQ178" s="57"/>
      <c r="BR178" s="57"/>
      <c r="BS178" s="57"/>
      <c r="BT178" s="57"/>
      <c r="BU178" s="57"/>
      <c r="BV178" s="57"/>
      <c r="BW178" s="57"/>
      <c r="BX178" s="57"/>
      <c r="BY178" s="57"/>
      <c r="BZ178" s="57"/>
      <c r="CA178" s="57"/>
      <c r="CB178" s="57"/>
      <c r="CC178" s="57"/>
      <c r="CD178" s="57"/>
      <c r="CE178" s="57"/>
      <c r="CF178" s="57"/>
      <c r="CG178" s="57"/>
      <c r="CH178" s="57"/>
      <c r="CI178" s="57"/>
      <c r="CJ178" s="57"/>
      <c r="CK178" s="57"/>
      <c r="CL178" s="57"/>
      <c r="CM178" s="57"/>
      <c r="CN178" s="57"/>
      <c r="CO178" s="57"/>
      <c r="CP178" s="57"/>
      <c r="CQ178" s="57"/>
      <c r="CR178" s="57"/>
      <c r="CS178" s="57"/>
      <c r="CT178" s="57"/>
      <c r="CU178" s="57"/>
      <c r="CV178" s="57"/>
      <c r="CW178" s="57"/>
    </row>
    <row r="179" spans="1:101" ht="20.25" customHeight="1" x14ac:dyDescent="0.25">
      <c r="A179" s="97" t="str">
        <f>IF(F179&lt;&gt;"",1+MAX($A$8:A178),"")</f>
        <v/>
      </c>
      <c r="B179" s="104"/>
      <c r="C179" s="107"/>
      <c r="D179" s="108"/>
      <c r="E179" s="114"/>
      <c r="F179" s="110"/>
      <c r="G179" s="111"/>
      <c r="H179" s="110"/>
      <c r="I179" s="104"/>
      <c r="J179" s="104"/>
      <c r="K179" s="104"/>
      <c r="L179" s="104"/>
      <c r="M179" s="112"/>
      <c r="N179" s="113"/>
      <c r="O179" s="87"/>
    </row>
    <row r="180" spans="1:101" ht="20.25" customHeight="1" x14ac:dyDescent="0.25">
      <c r="A180" s="97" t="str">
        <f>IF(F180&lt;&gt;"",1+MAX($A$8:A179),"")</f>
        <v/>
      </c>
      <c r="B180" s="104"/>
      <c r="C180" s="107"/>
      <c r="D180" s="108"/>
      <c r="E180" s="115" t="s">
        <v>38</v>
      </c>
      <c r="F180" s="110"/>
      <c r="G180" s="111"/>
      <c r="H180" s="110"/>
      <c r="I180" s="104"/>
      <c r="J180" s="104"/>
      <c r="K180" s="104"/>
      <c r="L180" s="104"/>
      <c r="M180" s="112"/>
      <c r="N180" s="113"/>
      <c r="O180" s="87"/>
    </row>
    <row r="181" spans="1:101" ht="20.25" customHeight="1" x14ac:dyDescent="0.25">
      <c r="A181" s="97">
        <f>IF(F181&lt;&gt;"",1+MAX($A$8:A180),"")</f>
        <v>43</v>
      </c>
      <c r="B181" s="104" t="s">
        <v>80</v>
      </c>
      <c r="C181" s="107" t="s">
        <v>94</v>
      </c>
      <c r="D181" s="108"/>
      <c r="E181" s="109" t="s">
        <v>84</v>
      </c>
      <c r="F181" s="110">
        <f>83.7</f>
        <v>83.7</v>
      </c>
      <c r="G181" s="111">
        <v>0.1</v>
      </c>
      <c r="H181" s="110">
        <f t="shared" ref="H181" si="95">F181*(1+G181)</f>
        <v>92.070000000000007</v>
      </c>
      <c r="I181" s="104" t="s">
        <v>16</v>
      </c>
      <c r="J181" s="112">
        <v>0</v>
      </c>
      <c r="K181" s="112">
        <v>0</v>
      </c>
      <c r="L181" s="112">
        <v>0</v>
      </c>
      <c r="M181" s="112">
        <f t="shared" ref="M181" si="96">L181+K181+J181</f>
        <v>0</v>
      </c>
      <c r="N181" s="113">
        <f t="shared" ref="N181" si="97">M181*H181</f>
        <v>0</v>
      </c>
      <c r="O181" s="87"/>
    </row>
    <row r="182" spans="1:101" ht="20.25" customHeight="1" x14ac:dyDescent="0.25">
      <c r="A182" s="97" t="str">
        <f>IF(F182&lt;&gt;"",1+MAX($A$8:A181),"")</f>
        <v/>
      </c>
      <c r="B182" s="104"/>
      <c r="C182" s="104"/>
      <c r="D182" s="105"/>
      <c r="E182" s="122"/>
      <c r="F182" s="111"/>
      <c r="G182" s="111"/>
      <c r="H182" s="110"/>
      <c r="I182" s="104"/>
      <c r="J182" s="104"/>
      <c r="K182" s="104"/>
      <c r="L182" s="104"/>
      <c r="M182" s="116"/>
      <c r="N182" s="113"/>
      <c r="O182" s="117"/>
    </row>
    <row r="183" spans="1:101" ht="20.25" customHeight="1" x14ac:dyDescent="0.25">
      <c r="A183" s="97" t="str">
        <f>IF(F183&lt;&gt;"",1+MAX($A$8:A182),"")</f>
        <v/>
      </c>
      <c r="B183" s="104"/>
      <c r="C183" s="107"/>
      <c r="D183" s="118"/>
      <c r="E183" s="119" t="s">
        <v>41</v>
      </c>
      <c r="F183" s="110"/>
      <c r="G183" s="111"/>
      <c r="H183" s="110"/>
      <c r="I183" s="104"/>
      <c r="J183" s="104"/>
      <c r="K183" s="104"/>
      <c r="L183" s="104"/>
      <c r="M183" s="116"/>
      <c r="N183" s="120"/>
      <c r="O183" s="121">
        <f>SUM(N180:N182)</f>
        <v>0</v>
      </c>
    </row>
    <row r="184" spans="1:101" ht="20.25" customHeight="1" x14ac:dyDescent="0.25">
      <c r="A184" s="97" t="str">
        <f>IF(F184&lt;&gt;"",1+MAX($A$8:A183),"")</f>
        <v/>
      </c>
      <c r="B184" s="104"/>
      <c r="C184" s="107"/>
      <c r="D184" s="108"/>
      <c r="E184" s="114"/>
      <c r="F184" s="110"/>
      <c r="G184" s="111"/>
      <c r="H184" s="110"/>
      <c r="I184" s="104"/>
      <c r="J184" s="104"/>
      <c r="K184" s="104"/>
      <c r="L184" s="104"/>
      <c r="M184" s="112"/>
      <c r="N184" s="113"/>
      <c r="O184" s="87"/>
    </row>
    <row r="185" spans="1:101" ht="20.25" customHeight="1" x14ac:dyDescent="0.25">
      <c r="A185" s="97" t="str">
        <f>IF(F185&lt;&gt;"",1+MAX($A$8:A184),"")</f>
        <v/>
      </c>
      <c r="B185" s="104"/>
      <c r="C185" s="107"/>
      <c r="D185" s="108"/>
      <c r="E185" s="115" t="s">
        <v>39</v>
      </c>
      <c r="F185" s="110"/>
      <c r="G185" s="111"/>
      <c r="H185" s="110"/>
      <c r="I185" s="104"/>
      <c r="J185" s="104"/>
      <c r="K185" s="104"/>
      <c r="L185" s="104"/>
      <c r="M185" s="112"/>
      <c r="N185" s="113"/>
      <c r="O185" s="87"/>
    </row>
    <row r="186" spans="1:101" ht="20.25" customHeight="1" x14ac:dyDescent="0.25">
      <c r="A186" s="97">
        <f>IF(F186&lt;&gt;"",1+MAX($A$8:A185),"")</f>
        <v>44</v>
      </c>
      <c r="B186" s="104" t="s">
        <v>80</v>
      </c>
      <c r="C186" s="107" t="s">
        <v>94</v>
      </c>
      <c r="D186" s="108"/>
      <c r="E186" s="109" t="s">
        <v>95</v>
      </c>
      <c r="F186" s="110">
        <v>23.6</v>
      </c>
      <c r="G186" s="111">
        <v>0.1</v>
      </c>
      <c r="H186" s="110">
        <f t="shared" ref="H186:H187" si="98">F186*(1+G186)</f>
        <v>25.960000000000004</v>
      </c>
      <c r="I186" s="104" t="s">
        <v>16</v>
      </c>
      <c r="J186" s="112">
        <v>0</v>
      </c>
      <c r="K186" s="112">
        <v>0</v>
      </c>
      <c r="L186" s="112">
        <v>0</v>
      </c>
      <c r="M186" s="112">
        <f t="shared" ref="M186:M187" si="99">L186+K186+J186</f>
        <v>0</v>
      </c>
      <c r="N186" s="113">
        <f t="shared" ref="N186:N187" si="100">M186*H186</f>
        <v>0</v>
      </c>
      <c r="O186" s="87"/>
    </row>
    <row r="187" spans="1:101" ht="20.25" customHeight="1" x14ac:dyDescent="0.25">
      <c r="A187" s="97">
        <f>IF(F187&lt;&gt;"",1+MAX($A$8:A186),"")</f>
        <v>45</v>
      </c>
      <c r="B187" s="104" t="s">
        <v>80</v>
      </c>
      <c r="C187" s="107" t="s">
        <v>94</v>
      </c>
      <c r="D187" s="108"/>
      <c r="E187" s="109" t="s">
        <v>96</v>
      </c>
      <c r="F187" s="110">
        <v>117.2</v>
      </c>
      <c r="G187" s="111">
        <v>0.1</v>
      </c>
      <c r="H187" s="110">
        <f t="shared" si="98"/>
        <v>128.92000000000002</v>
      </c>
      <c r="I187" s="104" t="s">
        <v>16</v>
      </c>
      <c r="J187" s="112">
        <v>0</v>
      </c>
      <c r="K187" s="112">
        <v>0</v>
      </c>
      <c r="L187" s="112">
        <v>0</v>
      </c>
      <c r="M187" s="112">
        <f t="shared" si="99"/>
        <v>0</v>
      </c>
      <c r="N187" s="113">
        <f t="shared" si="100"/>
        <v>0</v>
      </c>
      <c r="O187" s="87"/>
    </row>
    <row r="188" spans="1:101" ht="20.25" customHeight="1" x14ac:dyDescent="0.25">
      <c r="A188" s="97" t="str">
        <f>IF(F188&lt;&gt;"",1+MAX($A$8:A187),"")</f>
        <v/>
      </c>
      <c r="B188" s="104"/>
      <c r="C188" s="104"/>
      <c r="D188" s="105"/>
      <c r="E188" s="122"/>
      <c r="F188" s="111"/>
      <c r="G188" s="111"/>
      <c r="H188" s="110"/>
      <c r="I188" s="104"/>
      <c r="J188" s="104"/>
      <c r="K188" s="104"/>
      <c r="L188" s="104"/>
      <c r="M188" s="116"/>
      <c r="N188" s="113"/>
      <c r="O188" s="117"/>
    </row>
    <row r="189" spans="1:101" ht="20.25" customHeight="1" x14ac:dyDescent="0.25">
      <c r="A189" s="97" t="str">
        <f>IF(F189&lt;&gt;"",1+MAX($A$8:A188),"")</f>
        <v/>
      </c>
      <c r="B189" s="104"/>
      <c r="C189" s="107"/>
      <c r="D189" s="118"/>
      <c r="E189" s="119" t="s">
        <v>42</v>
      </c>
      <c r="F189" s="110"/>
      <c r="G189" s="111"/>
      <c r="H189" s="110"/>
      <c r="I189" s="104"/>
      <c r="J189" s="104"/>
      <c r="K189" s="104"/>
      <c r="L189" s="104"/>
      <c r="M189" s="116"/>
      <c r="N189" s="120"/>
      <c r="O189" s="121">
        <f>SUM(N185:N188)</f>
        <v>0</v>
      </c>
    </row>
    <row r="190" spans="1:101" ht="20.25" customHeight="1" x14ac:dyDescent="0.25">
      <c r="A190" s="97" t="str">
        <f>IF(F190&lt;&gt;"",1+MAX($A$8:A189),"")</f>
        <v/>
      </c>
      <c r="B190" s="104"/>
      <c r="C190" s="107"/>
      <c r="D190" s="108"/>
      <c r="E190" s="114"/>
      <c r="F190" s="110"/>
      <c r="G190" s="111"/>
      <c r="H190" s="110"/>
      <c r="I190" s="104"/>
      <c r="J190" s="104"/>
      <c r="K190" s="104"/>
      <c r="L190" s="104"/>
      <c r="M190" s="112"/>
      <c r="N190" s="113"/>
      <c r="O190" s="87"/>
    </row>
    <row r="191" spans="1:101" ht="20.25" customHeight="1" x14ac:dyDescent="0.25">
      <c r="A191" s="97" t="str">
        <f>IF(F191&lt;&gt;"",1+MAX($A$8:A190),"")</f>
        <v/>
      </c>
      <c r="B191" s="104"/>
      <c r="C191" s="107"/>
      <c r="D191" s="108"/>
      <c r="E191" s="115" t="s">
        <v>40</v>
      </c>
      <c r="F191" s="110"/>
      <c r="G191" s="111"/>
      <c r="H191" s="110"/>
      <c r="I191" s="104"/>
      <c r="J191" s="104"/>
      <c r="K191" s="104"/>
      <c r="L191" s="104"/>
      <c r="M191" s="112"/>
      <c r="N191" s="113"/>
      <c r="O191" s="87"/>
    </row>
    <row r="192" spans="1:101" ht="20.25" customHeight="1" x14ac:dyDescent="0.25">
      <c r="A192" s="97">
        <f>IF(F192&lt;&gt;"",1+MAX($A$8:A191),"")</f>
        <v>46</v>
      </c>
      <c r="B192" s="104" t="s">
        <v>80</v>
      </c>
      <c r="C192" s="107" t="s">
        <v>94</v>
      </c>
      <c r="D192" s="108"/>
      <c r="E192" s="109" t="s">
        <v>86</v>
      </c>
      <c r="F192" s="110">
        <f>398.7+23.6*1</f>
        <v>422.3</v>
      </c>
      <c r="G192" s="111">
        <v>0.1</v>
      </c>
      <c r="H192" s="110">
        <f>F192*(1+G192)</f>
        <v>464.53000000000003</v>
      </c>
      <c r="I192" s="104" t="s">
        <v>15</v>
      </c>
      <c r="J192" s="112">
        <v>0</v>
      </c>
      <c r="K192" s="112">
        <v>0</v>
      </c>
      <c r="L192" s="112">
        <v>0</v>
      </c>
      <c r="M192" s="112">
        <f>L192+K192+J192</f>
        <v>0</v>
      </c>
      <c r="N192" s="113">
        <f>M192*H192</f>
        <v>0</v>
      </c>
      <c r="O192" s="87"/>
    </row>
    <row r="193" spans="1:15" ht="20.25" customHeight="1" x14ac:dyDescent="0.25">
      <c r="A193" s="97" t="str">
        <f>IF(F193&lt;&gt;"",1+MAX($A$8:A192),"")</f>
        <v/>
      </c>
      <c r="B193" s="104"/>
      <c r="C193" s="104"/>
      <c r="D193" s="105"/>
      <c r="E193" s="122"/>
      <c r="F193" s="110"/>
      <c r="G193" s="111"/>
      <c r="H193" s="110"/>
      <c r="I193" s="104"/>
      <c r="J193" s="104"/>
      <c r="K193" s="104"/>
      <c r="L193" s="104"/>
      <c r="M193" s="116"/>
      <c r="N193" s="113"/>
      <c r="O193" s="117"/>
    </row>
    <row r="194" spans="1:15" ht="20.25" customHeight="1" x14ac:dyDescent="0.25">
      <c r="A194" s="97" t="str">
        <f>IF(F194&lt;&gt;"",1+MAX($A$8:A193),"")</f>
        <v/>
      </c>
      <c r="B194" s="104"/>
      <c r="C194" s="107"/>
      <c r="D194" s="118"/>
      <c r="E194" s="119" t="s">
        <v>43</v>
      </c>
      <c r="F194" s="110"/>
      <c r="G194" s="111"/>
      <c r="H194" s="110"/>
      <c r="I194" s="104"/>
      <c r="J194" s="104"/>
      <c r="K194" s="104"/>
      <c r="L194" s="104"/>
      <c r="M194" s="116"/>
      <c r="N194" s="120"/>
      <c r="O194" s="121">
        <f>SUM(N191:N193)</f>
        <v>0</v>
      </c>
    </row>
    <row r="195" spans="1:15" ht="20.25" customHeight="1" x14ac:dyDescent="0.25">
      <c r="A195" s="97" t="str">
        <f>IF(F195&lt;&gt;"",1+MAX($A$8:A194),"")</f>
        <v/>
      </c>
      <c r="B195" s="104"/>
      <c r="C195" s="107"/>
      <c r="D195" s="108"/>
      <c r="E195" s="114"/>
      <c r="F195" s="110"/>
      <c r="G195" s="111"/>
      <c r="H195" s="110"/>
      <c r="I195" s="104"/>
      <c r="J195" s="104"/>
      <c r="K195" s="104"/>
      <c r="L195" s="104"/>
      <c r="M195" s="112"/>
      <c r="N195" s="113"/>
      <c r="O195" s="87"/>
    </row>
    <row r="196" spans="1:15" ht="20.25" customHeight="1" x14ac:dyDescent="0.25">
      <c r="A196" s="97" t="str">
        <f>IF(F196&lt;&gt;"",1+MAX($A$8:A195),"")</f>
        <v/>
      </c>
      <c r="B196" s="104"/>
      <c r="C196" s="107"/>
      <c r="D196" s="108"/>
      <c r="E196" s="115" t="s">
        <v>81</v>
      </c>
      <c r="F196" s="110"/>
      <c r="G196" s="111"/>
      <c r="H196" s="110"/>
      <c r="I196" s="104"/>
      <c r="J196" s="104"/>
      <c r="K196" s="104"/>
      <c r="L196" s="104"/>
      <c r="M196" s="112"/>
      <c r="N196" s="113"/>
      <c r="O196" s="87"/>
    </row>
    <row r="197" spans="1:15" ht="20.25" customHeight="1" x14ac:dyDescent="0.25">
      <c r="A197" s="97">
        <f>IF(F197&lt;&gt;"",1+MAX($A$8:A196),"")</f>
        <v>47</v>
      </c>
      <c r="B197" s="104" t="s">
        <v>80</v>
      </c>
      <c r="C197" s="107" t="s">
        <v>94</v>
      </c>
      <c r="D197" s="108"/>
      <c r="E197" s="109" t="s">
        <v>82</v>
      </c>
      <c r="F197" s="110">
        <f>83.7</f>
        <v>83.7</v>
      </c>
      <c r="G197" s="111">
        <v>0.1</v>
      </c>
      <c r="H197" s="110">
        <f>F197*(1+G197)</f>
        <v>92.070000000000007</v>
      </c>
      <c r="I197" s="104" t="s">
        <v>16</v>
      </c>
      <c r="J197" s="112">
        <v>0</v>
      </c>
      <c r="K197" s="112">
        <v>0</v>
      </c>
      <c r="L197" s="112">
        <v>0</v>
      </c>
      <c r="M197" s="112">
        <f>L197+K197+J197</f>
        <v>0</v>
      </c>
      <c r="N197" s="113">
        <f>M197*H197</f>
        <v>0</v>
      </c>
      <c r="O197" s="87"/>
    </row>
    <row r="198" spans="1:15" ht="20.25" customHeight="1" x14ac:dyDescent="0.25">
      <c r="A198" s="97" t="str">
        <f>IF(F198&lt;&gt;"",1+MAX($A$8:A197),"")</f>
        <v/>
      </c>
      <c r="B198" s="104"/>
      <c r="C198" s="104"/>
      <c r="D198" s="105"/>
      <c r="E198" s="122"/>
      <c r="F198" s="110"/>
      <c r="G198" s="111"/>
      <c r="H198" s="110"/>
      <c r="I198" s="104"/>
      <c r="J198" s="104"/>
      <c r="K198" s="104"/>
      <c r="L198" s="104"/>
      <c r="M198" s="116"/>
      <c r="N198" s="113"/>
      <c r="O198" s="117"/>
    </row>
    <row r="199" spans="1:15" ht="20.25" customHeight="1" x14ac:dyDescent="0.25">
      <c r="A199" s="97" t="str">
        <f>IF(F199&lt;&gt;"",1+MAX($A$8:A198),"")</f>
        <v/>
      </c>
      <c r="B199" s="104"/>
      <c r="C199" s="107"/>
      <c r="D199" s="118"/>
      <c r="E199" s="119" t="s">
        <v>83</v>
      </c>
      <c r="F199" s="110"/>
      <c r="G199" s="111"/>
      <c r="H199" s="110"/>
      <c r="I199" s="104"/>
      <c r="J199" s="104"/>
      <c r="K199" s="104"/>
      <c r="L199" s="104"/>
      <c r="M199" s="116"/>
      <c r="N199" s="120"/>
      <c r="O199" s="121">
        <f>SUM(N196:N198)</f>
        <v>0</v>
      </c>
    </row>
    <row r="200" spans="1:15" ht="20.25" customHeight="1" x14ac:dyDescent="0.25">
      <c r="A200" s="97" t="str">
        <f>IF(F200&lt;&gt;"",1+MAX($A$8:A199),"")</f>
        <v/>
      </c>
      <c r="B200" s="104"/>
      <c r="C200" s="107"/>
      <c r="D200" s="108"/>
      <c r="E200" s="114"/>
      <c r="F200" s="110"/>
      <c r="G200" s="111"/>
      <c r="H200" s="110"/>
      <c r="I200" s="104"/>
      <c r="J200" s="104"/>
      <c r="K200" s="104"/>
      <c r="L200" s="104"/>
      <c r="M200" s="112"/>
      <c r="N200" s="113"/>
      <c r="O200" s="87"/>
    </row>
    <row r="201" spans="1:15" ht="20.25" customHeight="1" x14ac:dyDescent="0.25">
      <c r="A201" s="97" t="str">
        <f>IF(F201&lt;&gt;"",1+MAX($A$8:A200),"")</f>
        <v/>
      </c>
      <c r="B201" s="104"/>
      <c r="C201" s="107"/>
      <c r="D201" s="108"/>
      <c r="E201" s="115" t="s">
        <v>31</v>
      </c>
      <c r="F201" s="110"/>
      <c r="G201" s="111"/>
      <c r="H201" s="110"/>
      <c r="I201" s="104"/>
      <c r="J201" s="104"/>
      <c r="K201" s="104"/>
      <c r="L201" s="104"/>
      <c r="M201" s="112"/>
      <c r="N201" s="113"/>
      <c r="O201" s="87"/>
    </row>
    <row r="202" spans="1:15" ht="20.25" customHeight="1" x14ac:dyDescent="0.25">
      <c r="A202" s="97">
        <f>IF(F202&lt;&gt;"",1+MAX($A$8:A201),"")</f>
        <v>48</v>
      </c>
      <c r="B202" s="104" t="s">
        <v>80</v>
      </c>
      <c r="C202" s="107" t="s">
        <v>94</v>
      </c>
      <c r="D202" s="108"/>
      <c r="E202" s="109" t="s">
        <v>87</v>
      </c>
      <c r="F202" s="110">
        <f>4*5.167*2</f>
        <v>41.335999999999999</v>
      </c>
      <c r="G202" s="111">
        <v>0.1</v>
      </c>
      <c r="H202" s="110">
        <f>F202*(1+G202)</f>
        <v>45.4696</v>
      </c>
      <c r="I202" s="104" t="s">
        <v>16</v>
      </c>
      <c r="J202" s="112">
        <v>0</v>
      </c>
      <c r="K202" s="112">
        <v>0</v>
      </c>
      <c r="L202" s="112">
        <v>0</v>
      </c>
      <c r="M202" s="112">
        <f>L202+K202+J202</f>
        <v>0</v>
      </c>
      <c r="N202" s="113">
        <f>M202*H202</f>
        <v>0</v>
      </c>
      <c r="O202" s="87"/>
    </row>
    <row r="203" spans="1:15" ht="20.25" customHeight="1" x14ac:dyDescent="0.25">
      <c r="A203" s="97" t="str">
        <f>IF(F203&lt;&gt;"",1+MAX($A$8:A202),"")</f>
        <v/>
      </c>
      <c r="B203" s="104"/>
      <c r="C203" s="104"/>
      <c r="D203" s="105"/>
      <c r="E203" s="122"/>
      <c r="F203" s="110"/>
      <c r="G203" s="111"/>
      <c r="H203" s="110"/>
      <c r="I203" s="104"/>
      <c r="J203" s="104"/>
      <c r="K203" s="104"/>
      <c r="L203" s="104"/>
      <c r="M203" s="116"/>
      <c r="N203" s="113"/>
      <c r="O203" s="117"/>
    </row>
    <row r="204" spans="1:15" ht="20.25" customHeight="1" x14ac:dyDescent="0.25">
      <c r="A204" s="97" t="str">
        <f>IF(F204&lt;&gt;"",1+MAX($A$8:A203),"")</f>
        <v/>
      </c>
      <c r="B204" s="104"/>
      <c r="C204" s="107"/>
      <c r="D204" s="118"/>
      <c r="E204" s="119" t="s">
        <v>30</v>
      </c>
      <c r="F204" s="110"/>
      <c r="G204" s="111"/>
      <c r="H204" s="110"/>
      <c r="I204" s="104"/>
      <c r="J204" s="104"/>
      <c r="K204" s="104"/>
      <c r="L204" s="104"/>
      <c r="M204" s="116"/>
      <c r="N204" s="120"/>
      <c r="O204" s="121">
        <f>SUM(N201:N203)</f>
        <v>0</v>
      </c>
    </row>
    <row r="205" spans="1:15" ht="20.25" customHeight="1" x14ac:dyDescent="0.25">
      <c r="A205" s="97" t="str">
        <f>IF(F205&lt;&gt;"",1+MAX($A$8:A204),"")</f>
        <v/>
      </c>
      <c r="B205" s="104"/>
      <c r="C205" s="107"/>
      <c r="D205" s="108"/>
      <c r="E205" s="114"/>
      <c r="F205" s="110"/>
      <c r="G205" s="111"/>
      <c r="H205" s="110"/>
      <c r="I205" s="104"/>
      <c r="J205" s="104"/>
      <c r="K205" s="104"/>
      <c r="L205" s="104"/>
      <c r="M205" s="112"/>
      <c r="N205" s="113"/>
      <c r="O205" s="87"/>
    </row>
    <row r="206" spans="1:15" ht="20.25" customHeight="1" x14ac:dyDescent="0.25">
      <c r="A206" s="97" t="str">
        <f>IF(F206&lt;&gt;"",1+MAX($A$8:A205),"")</f>
        <v/>
      </c>
      <c r="B206" s="104"/>
      <c r="C206" s="107"/>
      <c r="D206" s="108"/>
      <c r="E206" s="115" t="s">
        <v>26</v>
      </c>
      <c r="F206" s="110"/>
      <c r="G206" s="111"/>
      <c r="H206" s="110"/>
      <c r="I206" s="104"/>
      <c r="J206" s="104"/>
      <c r="K206" s="104"/>
      <c r="L206" s="104"/>
      <c r="M206" s="112"/>
      <c r="N206" s="113"/>
      <c r="O206" s="87"/>
    </row>
    <row r="207" spans="1:15" ht="20.25" customHeight="1" x14ac:dyDescent="0.25">
      <c r="A207" s="97">
        <f>IF(F207&lt;&gt;"",1+MAX($A$8:A206),"")</f>
        <v>49</v>
      </c>
      <c r="B207" s="104" t="s">
        <v>80</v>
      </c>
      <c r="C207" s="107" t="s">
        <v>94</v>
      </c>
      <c r="D207" s="108"/>
      <c r="E207" s="109" t="s">
        <v>88</v>
      </c>
      <c r="F207" s="110">
        <v>32.5</v>
      </c>
      <c r="G207" s="111">
        <v>0.1</v>
      </c>
      <c r="H207" s="110">
        <f t="shared" ref="H207:H208" si="101">F207*(1+G207)</f>
        <v>35.75</v>
      </c>
      <c r="I207" s="104" t="s">
        <v>16</v>
      </c>
      <c r="J207" s="112">
        <v>0</v>
      </c>
      <c r="K207" s="112">
        <v>0</v>
      </c>
      <c r="L207" s="112">
        <v>0</v>
      </c>
      <c r="M207" s="112">
        <f t="shared" ref="M207:M208" si="102">L207+K207+J207</f>
        <v>0</v>
      </c>
      <c r="N207" s="113">
        <f t="shared" ref="N207:N208" si="103">M207*H207</f>
        <v>0</v>
      </c>
      <c r="O207" s="87"/>
    </row>
    <row r="208" spans="1:15" ht="20.25" customHeight="1" x14ac:dyDescent="0.25">
      <c r="A208" s="97">
        <f>IF(F208&lt;&gt;"",1+MAX($A$8:A207),"")</f>
        <v>50</v>
      </c>
      <c r="B208" s="104" t="s">
        <v>80</v>
      </c>
      <c r="C208" s="107" t="s">
        <v>94</v>
      </c>
      <c r="D208" s="108"/>
      <c r="E208" s="109" t="s">
        <v>89</v>
      </c>
      <c r="F208" s="110">
        <v>13.3</v>
      </c>
      <c r="G208" s="111">
        <v>0.1</v>
      </c>
      <c r="H208" s="110">
        <f t="shared" si="101"/>
        <v>14.630000000000003</v>
      </c>
      <c r="I208" s="104" t="s">
        <v>16</v>
      </c>
      <c r="J208" s="112">
        <v>0</v>
      </c>
      <c r="K208" s="112">
        <v>0</v>
      </c>
      <c r="L208" s="112">
        <v>0</v>
      </c>
      <c r="M208" s="112">
        <f t="shared" si="102"/>
        <v>0</v>
      </c>
      <c r="N208" s="113">
        <f t="shared" si="103"/>
        <v>0</v>
      </c>
      <c r="O208" s="87"/>
    </row>
    <row r="209" spans="1:101" ht="20.25" customHeight="1" x14ac:dyDescent="0.25">
      <c r="A209" s="97" t="str">
        <f>IF(F209&lt;&gt;"",1+MAX($A$8:A208),"")</f>
        <v/>
      </c>
      <c r="B209" s="104"/>
      <c r="C209" s="104"/>
      <c r="D209" s="105"/>
      <c r="E209" s="122"/>
      <c r="F209" s="110"/>
      <c r="G209" s="111"/>
      <c r="H209" s="110"/>
      <c r="I209" s="104"/>
      <c r="J209" s="104"/>
      <c r="K209" s="104"/>
      <c r="L209" s="104"/>
      <c r="M209" s="116"/>
      <c r="N209" s="113"/>
      <c r="O209" s="117"/>
    </row>
    <row r="210" spans="1:101" ht="20.25" customHeight="1" x14ac:dyDescent="0.25">
      <c r="A210" s="97" t="str">
        <f>IF(F210&lt;&gt;"",1+MAX($A$8:A209),"")</f>
        <v/>
      </c>
      <c r="B210" s="104"/>
      <c r="C210" s="107"/>
      <c r="D210" s="118"/>
      <c r="E210" s="119" t="s">
        <v>27</v>
      </c>
      <c r="F210" s="110"/>
      <c r="G210" s="111"/>
      <c r="H210" s="110"/>
      <c r="I210" s="104"/>
      <c r="J210" s="104"/>
      <c r="K210" s="104"/>
      <c r="L210" s="104"/>
      <c r="M210" s="116"/>
      <c r="N210" s="120"/>
      <c r="O210" s="121">
        <f>SUM(N206:N209)</f>
        <v>0</v>
      </c>
    </row>
    <row r="211" spans="1:101" ht="20.25" customHeight="1" x14ac:dyDescent="0.25">
      <c r="A211" s="97" t="str">
        <f>IF(F211&lt;&gt;"",1+MAX($A$8:A210),"")</f>
        <v/>
      </c>
      <c r="B211" s="104"/>
      <c r="C211" s="107"/>
      <c r="D211" s="108"/>
      <c r="E211" s="114"/>
      <c r="F211" s="110"/>
      <c r="G211" s="111"/>
      <c r="H211" s="110"/>
      <c r="I211" s="104"/>
      <c r="J211" s="104"/>
      <c r="K211" s="104"/>
      <c r="L211" s="104"/>
      <c r="M211" s="112"/>
      <c r="N211" s="113"/>
      <c r="O211" s="87"/>
    </row>
    <row r="212" spans="1:101" s="6" customFormat="1" ht="20.25" customHeight="1" x14ac:dyDescent="0.25">
      <c r="A212" s="97" t="str">
        <f>IF(F212&lt;&gt;"",1+MAX($A$8:A211),"")</f>
        <v/>
      </c>
      <c r="B212" s="104"/>
      <c r="C212" s="104"/>
      <c r="D212" s="104"/>
      <c r="E212" s="106" t="s">
        <v>29</v>
      </c>
      <c r="F212" s="104"/>
      <c r="G212" s="104"/>
      <c r="H212" s="104"/>
      <c r="I212" s="104"/>
      <c r="J212" s="104"/>
      <c r="K212" s="104"/>
      <c r="L212" s="104"/>
      <c r="M212" s="104"/>
      <c r="N212" s="104"/>
      <c r="O212" s="103"/>
      <c r="P212" s="54"/>
      <c r="Q212" s="54"/>
      <c r="R212" s="5"/>
      <c r="S212" s="5"/>
      <c r="T212" s="5"/>
      <c r="U212" s="55"/>
      <c r="V212" s="55"/>
      <c r="W212" s="55"/>
      <c r="X212" s="55"/>
      <c r="Y212" s="55"/>
      <c r="Z212" s="56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  <c r="AU212" s="57"/>
      <c r="AV212" s="57"/>
      <c r="AW212" s="57"/>
      <c r="AX212" s="57"/>
      <c r="AY212" s="57"/>
      <c r="AZ212" s="57"/>
      <c r="BA212" s="57"/>
      <c r="BB212" s="57"/>
      <c r="BC212" s="57"/>
      <c r="BD212" s="57"/>
      <c r="BE212" s="57"/>
      <c r="BF212" s="57"/>
      <c r="BG212" s="57"/>
      <c r="BH212" s="57"/>
      <c r="BI212" s="57"/>
      <c r="BJ212" s="57"/>
      <c r="BK212" s="57"/>
      <c r="BL212" s="57"/>
      <c r="BM212" s="57"/>
      <c r="BN212" s="57"/>
      <c r="BO212" s="57"/>
      <c r="BP212" s="57"/>
      <c r="BQ212" s="57"/>
      <c r="BR212" s="57"/>
      <c r="BS212" s="57"/>
      <c r="BT212" s="57"/>
      <c r="BU212" s="57"/>
      <c r="BV212" s="57"/>
      <c r="BW212" s="57"/>
      <c r="BX212" s="57"/>
      <c r="BY212" s="57"/>
      <c r="BZ212" s="57"/>
      <c r="CA212" s="57"/>
      <c r="CB212" s="57"/>
      <c r="CC212" s="57"/>
      <c r="CD212" s="57"/>
      <c r="CE212" s="57"/>
      <c r="CF212" s="57"/>
      <c r="CG212" s="57"/>
      <c r="CH212" s="57"/>
      <c r="CI212" s="57"/>
      <c r="CJ212" s="57"/>
      <c r="CK212" s="57"/>
      <c r="CL212" s="57"/>
      <c r="CM212" s="57"/>
      <c r="CN212" s="57"/>
      <c r="CO212" s="57"/>
      <c r="CP212" s="57"/>
      <c r="CQ212" s="57"/>
      <c r="CR212" s="57"/>
      <c r="CS212" s="57"/>
      <c r="CT212" s="57"/>
      <c r="CU212" s="57"/>
      <c r="CV212" s="57"/>
      <c r="CW212" s="57"/>
    </row>
    <row r="213" spans="1:101" s="5" customFormat="1" ht="20.25" customHeight="1" x14ac:dyDescent="0.25">
      <c r="A213" s="97">
        <f>IF(F213&lt;&gt;"",1+MAX($A$8:A212),"")</f>
        <v>51</v>
      </c>
      <c r="B213" s="104" t="s">
        <v>80</v>
      </c>
      <c r="C213" s="107" t="s">
        <v>94</v>
      </c>
      <c r="D213" s="108"/>
      <c r="E213" s="109" t="s">
        <v>49</v>
      </c>
      <c r="F213" s="110">
        <f>46+71*2</f>
        <v>188</v>
      </c>
      <c r="G213" s="111">
        <v>0.1</v>
      </c>
      <c r="H213" s="110">
        <f>F213*(1+G213)</f>
        <v>206.8</v>
      </c>
      <c r="I213" s="104" t="s">
        <v>16</v>
      </c>
      <c r="J213" s="112">
        <f t="shared" ref="J213:L213" si="104">J$133</f>
        <v>0</v>
      </c>
      <c r="K213" s="112">
        <f t="shared" si="104"/>
        <v>0</v>
      </c>
      <c r="L213" s="112">
        <f t="shared" si="104"/>
        <v>0</v>
      </c>
      <c r="M213" s="112">
        <f t="shared" ref="M213" si="105">L213+K213+J213</f>
        <v>0</v>
      </c>
      <c r="N213" s="113">
        <f t="shared" ref="N213" si="106">M213*H213</f>
        <v>0</v>
      </c>
      <c r="O213" s="87"/>
    </row>
    <row r="214" spans="1:101" ht="20.25" customHeight="1" x14ac:dyDescent="0.25">
      <c r="A214" s="97">
        <f>IF(F214&lt;&gt;"",1+MAX($A$8:A213),"")</f>
        <v>52</v>
      </c>
      <c r="B214" s="104" t="s">
        <v>80</v>
      </c>
      <c r="C214" s="107" t="s">
        <v>94</v>
      </c>
      <c r="D214" s="108"/>
      <c r="E214" s="109" t="s">
        <v>63</v>
      </c>
      <c r="F214" s="110">
        <v>46</v>
      </c>
      <c r="G214" s="111">
        <v>0.1</v>
      </c>
      <c r="H214" s="110">
        <f>F214*(1+G214)</f>
        <v>50.6</v>
      </c>
      <c r="I214" s="104" t="s">
        <v>16</v>
      </c>
      <c r="J214" s="112">
        <f t="shared" ref="J214:L214" si="107">J$135</f>
        <v>0</v>
      </c>
      <c r="K214" s="112">
        <f t="shared" si="107"/>
        <v>0</v>
      </c>
      <c r="L214" s="112">
        <f t="shared" si="107"/>
        <v>0</v>
      </c>
      <c r="M214" s="112">
        <f>L214+K214+J214</f>
        <v>0</v>
      </c>
      <c r="N214" s="113">
        <f>M214*H214</f>
        <v>0</v>
      </c>
      <c r="O214" s="87"/>
    </row>
    <row r="215" spans="1:101" ht="20.25" customHeight="1" x14ac:dyDescent="0.25">
      <c r="A215" s="97" t="str">
        <f>IF(F215&lt;&gt;"",1+MAX($A$8:A214),"")</f>
        <v/>
      </c>
      <c r="B215" s="104"/>
      <c r="C215" s="104"/>
      <c r="D215" s="105"/>
      <c r="E215" s="109"/>
      <c r="F215" s="110"/>
      <c r="G215" s="111"/>
      <c r="H215" s="110"/>
      <c r="I215" s="104"/>
      <c r="J215" s="104"/>
      <c r="K215" s="104"/>
      <c r="L215" s="104"/>
      <c r="M215" s="116"/>
      <c r="N215" s="113"/>
      <c r="O215" s="117"/>
    </row>
    <row r="216" spans="1:101" ht="20.25" customHeight="1" x14ac:dyDescent="0.25">
      <c r="A216" s="97" t="str">
        <f>IF(F216&lt;&gt;"",1+MAX($A$8:A215),"")</f>
        <v/>
      </c>
      <c r="B216" s="104"/>
      <c r="C216" s="107"/>
      <c r="D216" s="118"/>
      <c r="E216" s="119" t="s">
        <v>24</v>
      </c>
      <c r="F216" s="110"/>
      <c r="G216" s="111"/>
      <c r="H216" s="110"/>
      <c r="I216" s="104"/>
      <c r="J216" s="104"/>
      <c r="K216" s="104"/>
      <c r="L216" s="104"/>
      <c r="M216" s="116"/>
      <c r="N216" s="120"/>
      <c r="O216" s="121">
        <f>SUM(N212:N215)</f>
        <v>0</v>
      </c>
    </row>
    <row r="217" spans="1:101" ht="20.25" customHeight="1" x14ac:dyDescent="0.25">
      <c r="A217" s="97" t="str">
        <f>IF(F217&lt;&gt;"",1+MAX($A$8:A216),"")</f>
        <v/>
      </c>
      <c r="B217" s="104"/>
      <c r="C217" s="107"/>
      <c r="D217" s="118"/>
      <c r="E217" s="119"/>
      <c r="F217" s="110"/>
      <c r="G217" s="111"/>
      <c r="H217" s="110"/>
      <c r="I217" s="104"/>
      <c r="J217" s="104"/>
      <c r="K217" s="104"/>
      <c r="L217" s="104"/>
      <c r="M217" s="116"/>
      <c r="N217" s="120"/>
      <c r="O217" s="121"/>
    </row>
    <row r="218" spans="1:101" s="6" customFormat="1" ht="20.25" customHeight="1" x14ac:dyDescent="0.25">
      <c r="A218" s="97" t="str">
        <f>IF(F218&lt;&gt;"",1+MAX($A$8:A217),"")</f>
        <v/>
      </c>
      <c r="B218" s="104"/>
      <c r="C218" s="104"/>
      <c r="D218" s="104"/>
      <c r="E218" s="106" t="s">
        <v>68</v>
      </c>
      <c r="F218" s="104"/>
      <c r="G218" s="104"/>
      <c r="H218" s="104"/>
      <c r="I218" s="104"/>
      <c r="J218" s="104"/>
      <c r="K218" s="104"/>
      <c r="L218" s="104"/>
      <c r="M218" s="104"/>
      <c r="N218" s="104"/>
      <c r="O218" s="103"/>
      <c r="P218" s="54"/>
      <c r="Q218" s="54"/>
      <c r="R218" s="5"/>
      <c r="S218" s="5"/>
      <c r="T218" s="5"/>
      <c r="U218" s="55"/>
      <c r="V218" s="55"/>
      <c r="W218" s="55"/>
      <c r="X218" s="55"/>
      <c r="Y218" s="55"/>
      <c r="Z218" s="56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  <c r="AU218" s="57"/>
      <c r="AV218" s="57"/>
      <c r="AW218" s="57"/>
      <c r="AX218" s="57"/>
      <c r="AY218" s="57"/>
      <c r="AZ218" s="57"/>
      <c r="BA218" s="57"/>
      <c r="BB218" s="57"/>
      <c r="BC218" s="57"/>
      <c r="BD218" s="57"/>
      <c r="BE218" s="57"/>
      <c r="BF218" s="57"/>
      <c r="BG218" s="57"/>
      <c r="BH218" s="57"/>
      <c r="BI218" s="57"/>
      <c r="BJ218" s="57"/>
      <c r="BK218" s="57"/>
      <c r="BL218" s="57"/>
      <c r="BM218" s="57"/>
      <c r="BN218" s="57"/>
      <c r="BO218" s="57"/>
      <c r="BP218" s="57"/>
      <c r="BQ218" s="57"/>
      <c r="BR218" s="57"/>
      <c r="BS218" s="57"/>
      <c r="BT218" s="57"/>
      <c r="BU218" s="57"/>
      <c r="BV218" s="57"/>
      <c r="BW218" s="57"/>
      <c r="BX218" s="57"/>
      <c r="BY218" s="57"/>
      <c r="BZ218" s="57"/>
      <c r="CA218" s="57"/>
      <c r="CB218" s="57"/>
      <c r="CC218" s="57"/>
      <c r="CD218" s="57"/>
      <c r="CE218" s="57"/>
      <c r="CF218" s="57"/>
      <c r="CG218" s="57"/>
      <c r="CH218" s="57"/>
      <c r="CI218" s="57"/>
      <c r="CJ218" s="57"/>
      <c r="CK218" s="57"/>
      <c r="CL218" s="57"/>
      <c r="CM218" s="57"/>
      <c r="CN218" s="57"/>
      <c r="CO218" s="57"/>
      <c r="CP218" s="57"/>
      <c r="CQ218" s="57"/>
      <c r="CR218" s="57"/>
      <c r="CS218" s="57"/>
      <c r="CT218" s="57"/>
      <c r="CU218" s="57"/>
      <c r="CV218" s="57"/>
      <c r="CW218" s="57"/>
    </row>
    <row r="219" spans="1:101" s="5" customFormat="1" ht="20.25" customHeight="1" x14ac:dyDescent="0.25">
      <c r="A219" s="97">
        <f>IF(F219&lt;&gt;"",1+MAX($A$8:A218),"")</f>
        <v>53</v>
      </c>
      <c r="B219" s="104"/>
      <c r="C219" s="104"/>
      <c r="D219" s="108"/>
      <c r="E219" s="109" t="s">
        <v>69</v>
      </c>
      <c r="F219" s="110">
        <f>83.8*11</f>
        <v>921.8</v>
      </c>
      <c r="G219" s="111">
        <v>0.1</v>
      </c>
      <c r="H219" s="110">
        <f>F219*(1+G219)</f>
        <v>1013.98</v>
      </c>
      <c r="I219" s="104" t="s">
        <v>15</v>
      </c>
      <c r="J219" s="112">
        <f t="shared" ref="J219:L219" si="108">J$140</f>
        <v>0</v>
      </c>
      <c r="K219" s="112">
        <f t="shared" si="108"/>
        <v>0</v>
      </c>
      <c r="L219" s="112">
        <f t="shared" si="108"/>
        <v>0</v>
      </c>
      <c r="M219" s="112">
        <f t="shared" ref="M219" si="109">L219+K219+J219</f>
        <v>0</v>
      </c>
      <c r="N219" s="113">
        <f t="shared" ref="N219" si="110">M219*H219</f>
        <v>0</v>
      </c>
      <c r="O219" s="87"/>
    </row>
    <row r="220" spans="1:101" ht="20.25" customHeight="1" x14ac:dyDescent="0.25">
      <c r="A220" s="97" t="str">
        <f>IF(F220&lt;&gt;"",1+MAX($A$8:A219),"")</f>
        <v/>
      </c>
      <c r="B220" s="104"/>
      <c r="C220" s="104"/>
      <c r="D220" s="105"/>
      <c r="E220" s="109"/>
      <c r="F220" s="110"/>
      <c r="G220" s="111"/>
      <c r="H220" s="110"/>
      <c r="I220" s="104"/>
      <c r="J220" s="104"/>
      <c r="K220" s="104"/>
      <c r="L220" s="104"/>
      <c r="M220" s="116"/>
      <c r="N220" s="113"/>
      <c r="O220" s="117"/>
    </row>
    <row r="221" spans="1:101" ht="20.25" customHeight="1" x14ac:dyDescent="0.25">
      <c r="A221" s="97" t="str">
        <f>IF(F221&lt;&gt;"",1+MAX($A$8:A220),"")</f>
        <v/>
      </c>
      <c r="B221" s="104"/>
      <c r="C221" s="107"/>
      <c r="D221" s="118"/>
      <c r="E221" s="119" t="s">
        <v>70</v>
      </c>
      <c r="F221" s="110"/>
      <c r="G221" s="111"/>
      <c r="H221" s="110"/>
      <c r="I221" s="104"/>
      <c r="J221" s="104"/>
      <c r="K221" s="104"/>
      <c r="L221" s="104"/>
      <c r="M221" s="116"/>
      <c r="N221" s="120"/>
      <c r="O221" s="121">
        <f>SUM(N218:N220)</f>
        <v>0</v>
      </c>
    </row>
    <row r="222" spans="1:101" ht="20.25" customHeight="1" x14ac:dyDescent="0.25">
      <c r="A222" s="97" t="str">
        <f>IF(F222&lt;&gt;"",1+MAX($A$8:A216),"")</f>
        <v/>
      </c>
      <c r="B222" s="104"/>
      <c r="C222" s="107"/>
      <c r="D222" s="118"/>
      <c r="E222" s="119"/>
      <c r="F222" s="110"/>
      <c r="G222" s="111"/>
      <c r="H222" s="110"/>
      <c r="I222" s="104"/>
      <c r="J222" s="104"/>
      <c r="K222" s="104"/>
      <c r="L222" s="104"/>
      <c r="M222" s="116"/>
      <c r="N222" s="120"/>
      <c r="O222" s="121"/>
    </row>
    <row r="223" spans="1:101" ht="20.25" customHeight="1" x14ac:dyDescent="0.25">
      <c r="A223" s="97" t="str">
        <f>IF(F223&lt;&gt;"",1+MAX($A$8:A164),"")</f>
        <v/>
      </c>
      <c r="B223" s="104"/>
      <c r="C223" s="107"/>
      <c r="D223" s="108"/>
      <c r="E223" s="114"/>
      <c r="F223" s="110"/>
      <c r="G223" s="111"/>
      <c r="H223" s="110"/>
      <c r="I223" s="104"/>
      <c r="J223" s="104"/>
      <c r="K223" s="104"/>
      <c r="L223" s="104"/>
      <c r="M223" s="112"/>
      <c r="N223" s="113"/>
      <c r="O223" s="87"/>
    </row>
    <row r="224" spans="1:101" s="35" customFormat="1" ht="20.25" customHeight="1" x14ac:dyDescent="0.25">
      <c r="A224" s="123" t="s">
        <v>14</v>
      </c>
      <c r="B224" s="124"/>
      <c r="C224" s="124"/>
      <c r="D224" s="124"/>
      <c r="E224" s="125"/>
      <c r="F224" s="126"/>
      <c r="G224" s="126"/>
      <c r="H224" s="126"/>
      <c r="I224" s="127"/>
      <c r="J224" s="127"/>
      <c r="K224" s="127"/>
      <c r="L224" s="127"/>
      <c r="M224" s="127"/>
      <c r="N224" s="128">
        <f>SUM(N147:N223)</f>
        <v>0</v>
      </c>
      <c r="O224" s="129">
        <f>SUM(O147:O223)</f>
        <v>0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</row>
    <row r="225" spans="1:206" s="47" customFormat="1" ht="20.25" customHeight="1" thickBot="1" x14ac:dyDescent="0.3">
      <c r="A225" s="130" t="s">
        <v>21</v>
      </c>
      <c r="B225" s="131"/>
      <c r="C225" s="131"/>
      <c r="D225" s="131"/>
      <c r="E225" s="132"/>
      <c r="F225" s="133"/>
      <c r="G225" s="133"/>
      <c r="H225" s="133"/>
      <c r="I225" s="98"/>
      <c r="J225" s="98"/>
      <c r="K225" s="98"/>
      <c r="L225" s="98"/>
      <c r="M225" s="134">
        <f>M$145</f>
        <v>0.2</v>
      </c>
      <c r="N225" s="135">
        <f>N224*M225</f>
        <v>0</v>
      </c>
      <c r="O225" s="136">
        <f>O224*M225</f>
        <v>0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</row>
    <row r="226" spans="1:206" s="34" customFormat="1" ht="20.25" customHeight="1" x14ac:dyDescent="0.3">
      <c r="A226" s="137" t="s">
        <v>35</v>
      </c>
      <c r="B226" s="138"/>
      <c r="C226" s="139"/>
      <c r="D226" s="140"/>
      <c r="E226" s="141"/>
      <c r="F226" s="142"/>
      <c r="G226" s="142"/>
      <c r="H226" s="142"/>
      <c r="I226" s="142"/>
      <c r="J226" s="143"/>
      <c r="K226" s="143"/>
      <c r="L226" s="143"/>
      <c r="M226" s="143"/>
      <c r="N226" s="86">
        <f>(SUM(N224:N225))</f>
        <v>0</v>
      </c>
      <c r="O226" s="88">
        <f>SUM(O224:O225)</f>
        <v>0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35"/>
      <c r="CY226" s="35"/>
      <c r="CZ226" s="35"/>
      <c r="DA226" s="35"/>
      <c r="DB226" s="35"/>
      <c r="DC226" s="35"/>
      <c r="DD226" s="35"/>
      <c r="DE226" s="35"/>
      <c r="DF226" s="35"/>
      <c r="DG226" s="35"/>
      <c r="DH226" s="35"/>
      <c r="DI226" s="35"/>
      <c r="DJ226" s="35"/>
      <c r="DK226" s="35"/>
      <c r="DL226" s="35"/>
      <c r="DM226" s="35"/>
      <c r="DN226" s="35"/>
      <c r="DO226" s="35"/>
      <c r="DP226" s="35"/>
      <c r="DQ226" s="35"/>
      <c r="DR226" s="35"/>
      <c r="DS226" s="35"/>
      <c r="DT226" s="35"/>
      <c r="DU226" s="35"/>
      <c r="DV226" s="35"/>
      <c r="DW226" s="35"/>
      <c r="DX226" s="35"/>
      <c r="DY226" s="35"/>
      <c r="DZ226" s="35"/>
      <c r="EA226" s="35"/>
      <c r="EB226" s="35"/>
      <c r="EC226" s="35"/>
      <c r="ED226" s="35"/>
      <c r="EE226" s="35"/>
      <c r="EF226" s="35"/>
      <c r="EG226" s="35"/>
      <c r="EH226" s="35"/>
      <c r="EI226" s="35"/>
      <c r="EJ226" s="35"/>
      <c r="EK226" s="35"/>
      <c r="EL226" s="35"/>
      <c r="EM226" s="35"/>
      <c r="EN226" s="35"/>
      <c r="EO226" s="35"/>
      <c r="EP226" s="35"/>
      <c r="EQ226" s="35"/>
      <c r="ER226" s="35"/>
      <c r="ES226" s="35"/>
      <c r="ET226" s="35"/>
      <c r="EU226" s="35"/>
      <c r="EV226" s="35"/>
      <c r="EW226" s="35"/>
      <c r="EX226" s="35"/>
      <c r="EY226" s="35"/>
      <c r="EZ226" s="35"/>
      <c r="FA226" s="35"/>
      <c r="FB226" s="35"/>
      <c r="FC226" s="35"/>
      <c r="FD226" s="35"/>
      <c r="FE226" s="35"/>
      <c r="FF226" s="35"/>
      <c r="FG226" s="35"/>
      <c r="FH226" s="35"/>
      <c r="FI226" s="35"/>
      <c r="FJ226" s="35"/>
      <c r="FK226" s="35"/>
      <c r="FL226" s="35"/>
      <c r="FM226" s="35"/>
      <c r="FN226" s="35"/>
      <c r="FO226" s="35"/>
      <c r="FP226" s="35"/>
      <c r="FQ226" s="35"/>
      <c r="FR226" s="35"/>
      <c r="FS226" s="35"/>
      <c r="FT226" s="35"/>
      <c r="FU226" s="35"/>
      <c r="FV226" s="35"/>
      <c r="FW226" s="35"/>
      <c r="FX226" s="35"/>
      <c r="FY226" s="35"/>
      <c r="FZ226" s="35"/>
      <c r="GA226" s="35"/>
      <c r="GB226" s="35"/>
      <c r="GC226" s="35"/>
      <c r="GD226" s="35"/>
      <c r="GE226" s="35"/>
      <c r="GF226" s="35"/>
      <c r="GG226" s="35"/>
      <c r="GH226" s="35"/>
      <c r="GI226" s="35"/>
      <c r="GJ226" s="35"/>
      <c r="GK226" s="35"/>
      <c r="GL226" s="35"/>
      <c r="GM226" s="35"/>
      <c r="GN226" s="35"/>
      <c r="GO226" s="35"/>
      <c r="GP226" s="35"/>
      <c r="GQ226" s="35"/>
      <c r="GR226" s="35"/>
      <c r="GS226" s="35"/>
      <c r="GT226" s="35"/>
      <c r="GU226" s="35"/>
      <c r="GV226" s="35"/>
      <c r="GW226" s="35"/>
      <c r="GX226" s="35"/>
    </row>
    <row r="227" spans="1:206" s="51" customFormat="1" ht="20.25" customHeight="1" x14ac:dyDescent="0.25">
      <c r="A227" s="97" t="str">
        <f>IF(F227&lt;&gt;"",1+MAX($A$8:A228),"")</f>
        <v/>
      </c>
      <c r="B227" s="98"/>
      <c r="C227" s="98"/>
      <c r="D227" s="99"/>
      <c r="E227" s="100" t="s">
        <v>64</v>
      </c>
      <c r="F227" s="101"/>
      <c r="G227" s="101"/>
      <c r="H227" s="101"/>
      <c r="I227" s="98"/>
      <c r="J227" s="98"/>
      <c r="K227" s="98"/>
      <c r="L227" s="98"/>
      <c r="M227" s="98"/>
      <c r="N227" s="102"/>
      <c r="O227" s="103"/>
      <c r="P227" s="54"/>
      <c r="Q227" s="54"/>
      <c r="R227" s="5"/>
      <c r="S227" s="5"/>
      <c r="T227" s="5"/>
      <c r="U227" s="55"/>
      <c r="V227" s="55"/>
      <c r="W227" s="55"/>
      <c r="X227" s="55"/>
      <c r="Y227" s="55"/>
      <c r="Z227" s="56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  <c r="AU227" s="57"/>
      <c r="AV227" s="57"/>
      <c r="AW227" s="57"/>
      <c r="AX227" s="57"/>
      <c r="AY227" s="57"/>
      <c r="AZ227" s="57"/>
      <c r="BA227" s="57"/>
      <c r="BB227" s="57"/>
      <c r="BC227" s="57"/>
      <c r="BD227" s="57"/>
      <c r="BE227" s="57"/>
      <c r="BF227" s="57"/>
      <c r="BG227" s="57"/>
      <c r="BH227" s="57"/>
      <c r="BI227" s="57"/>
      <c r="BJ227" s="57"/>
      <c r="BK227" s="57"/>
      <c r="BL227" s="57"/>
      <c r="BM227" s="57"/>
      <c r="BN227" s="57"/>
      <c r="BO227" s="57"/>
      <c r="BP227" s="57"/>
      <c r="BQ227" s="57"/>
      <c r="BR227" s="57"/>
      <c r="BS227" s="57"/>
      <c r="BT227" s="57"/>
      <c r="BU227" s="57"/>
      <c r="BV227" s="57"/>
      <c r="BW227" s="57"/>
      <c r="BX227" s="57"/>
      <c r="BY227" s="57"/>
      <c r="BZ227" s="57"/>
      <c r="CA227" s="57"/>
      <c r="CB227" s="57"/>
      <c r="CC227" s="57"/>
      <c r="CD227" s="57"/>
      <c r="CE227" s="57"/>
      <c r="CF227" s="57"/>
      <c r="CG227" s="57"/>
      <c r="CH227" s="57"/>
      <c r="CI227" s="57"/>
      <c r="CJ227" s="57"/>
      <c r="CK227" s="57"/>
      <c r="CL227" s="57"/>
      <c r="CM227" s="57"/>
      <c r="CN227" s="57"/>
      <c r="CO227" s="57"/>
      <c r="CP227" s="57"/>
      <c r="CQ227" s="57"/>
      <c r="CR227" s="57"/>
      <c r="CS227" s="57"/>
      <c r="CT227" s="57"/>
      <c r="CU227" s="57"/>
      <c r="CV227" s="57"/>
      <c r="CW227" s="57"/>
    </row>
    <row r="228" spans="1:206" s="6" customFormat="1" ht="20.25" customHeight="1" x14ac:dyDescent="0.25">
      <c r="A228" s="97" t="str">
        <f>IF(F228&lt;&gt;"",1+MAX($A$8:A226),"")</f>
        <v/>
      </c>
      <c r="B228" s="98"/>
      <c r="C228" s="98"/>
      <c r="D228" s="99"/>
      <c r="E228" s="100" t="s">
        <v>65</v>
      </c>
      <c r="F228" s="101"/>
      <c r="G228" s="101"/>
      <c r="H228" s="101"/>
      <c r="I228" s="98"/>
      <c r="J228" s="98"/>
      <c r="K228" s="98"/>
      <c r="L228" s="98"/>
      <c r="M228" s="98"/>
      <c r="N228" s="102"/>
      <c r="O228" s="103"/>
      <c r="P228" s="54"/>
      <c r="Q228" s="54"/>
      <c r="R228" s="5"/>
      <c r="S228" s="5"/>
      <c r="T228" s="5"/>
      <c r="U228" s="55"/>
      <c r="V228" s="55"/>
      <c r="W228" s="55"/>
      <c r="X228" s="55"/>
      <c r="Y228" s="55"/>
      <c r="Z228" s="56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  <c r="AU228" s="57"/>
      <c r="AV228" s="57"/>
      <c r="AW228" s="57"/>
      <c r="AX228" s="57"/>
      <c r="AY228" s="57"/>
      <c r="AZ228" s="57"/>
      <c r="BA228" s="57"/>
      <c r="BB228" s="57"/>
      <c r="BC228" s="57"/>
      <c r="BD228" s="57"/>
      <c r="BE228" s="57"/>
      <c r="BF228" s="57"/>
      <c r="BG228" s="57"/>
      <c r="BH228" s="57"/>
      <c r="BI228" s="57"/>
      <c r="BJ228" s="57"/>
      <c r="BK228" s="57"/>
      <c r="BL228" s="57"/>
      <c r="BM228" s="57"/>
      <c r="BN228" s="57"/>
      <c r="BO228" s="57"/>
      <c r="BP228" s="57"/>
      <c r="BQ228" s="57"/>
      <c r="BR228" s="57"/>
      <c r="BS228" s="57"/>
      <c r="BT228" s="57"/>
      <c r="BU228" s="57"/>
      <c r="BV228" s="57"/>
      <c r="BW228" s="57"/>
      <c r="BX228" s="57"/>
      <c r="BY228" s="57"/>
      <c r="BZ228" s="57"/>
      <c r="CA228" s="57"/>
      <c r="CB228" s="57"/>
      <c r="CC228" s="57"/>
      <c r="CD228" s="57"/>
      <c r="CE228" s="57"/>
      <c r="CF228" s="57"/>
      <c r="CG228" s="57"/>
      <c r="CH228" s="57"/>
      <c r="CI228" s="57"/>
      <c r="CJ228" s="57"/>
      <c r="CK228" s="57"/>
      <c r="CL228" s="57"/>
      <c r="CM228" s="57"/>
      <c r="CN228" s="57"/>
      <c r="CO228" s="57"/>
      <c r="CP228" s="57"/>
      <c r="CQ228" s="57"/>
      <c r="CR228" s="57"/>
      <c r="CS228" s="57"/>
      <c r="CT228" s="57"/>
      <c r="CU228" s="57"/>
      <c r="CV228" s="57"/>
      <c r="CW228" s="57"/>
    </row>
    <row r="229" spans="1:206" s="6" customFormat="1" ht="20.25" customHeight="1" x14ac:dyDescent="0.25">
      <c r="A229" s="97" t="str">
        <f>IF(F229&lt;&gt;"",1+MAX(#REF!),"")</f>
        <v/>
      </c>
      <c r="B229" s="104"/>
      <c r="C229" s="104"/>
      <c r="D229" s="105"/>
      <c r="E229" s="106" t="s">
        <v>65</v>
      </c>
      <c r="F229" s="104"/>
      <c r="G229" s="104"/>
      <c r="H229" s="104"/>
      <c r="I229" s="104"/>
      <c r="J229" s="104"/>
      <c r="K229" s="104"/>
      <c r="L229" s="104"/>
      <c r="M229" s="104"/>
      <c r="N229" s="104"/>
      <c r="O229" s="103"/>
      <c r="P229" s="54"/>
      <c r="Q229" s="54"/>
      <c r="R229" s="5"/>
      <c r="S229" s="5"/>
      <c r="T229" s="5"/>
      <c r="U229" s="55"/>
      <c r="V229" s="55"/>
      <c r="W229" s="55"/>
      <c r="X229" s="55"/>
      <c r="Y229" s="55"/>
      <c r="Z229" s="56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  <c r="AU229" s="57"/>
      <c r="AV229" s="57"/>
      <c r="AW229" s="57"/>
      <c r="AX229" s="57"/>
      <c r="AY229" s="57"/>
      <c r="AZ229" s="57"/>
      <c r="BA229" s="57"/>
      <c r="BB229" s="57"/>
      <c r="BC229" s="57"/>
      <c r="BD229" s="57"/>
      <c r="BE229" s="57"/>
      <c r="BF229" s="57"/>
      <c r="BG229" s="57"/>
      <c r="BH229" s="57"/>
      <c r="BI229" s="57"/>
      <c r="BJ229" s="57"/>
      <c r="BK229" s="57"/>
      <c r="BL229" s="57"/>
      <c r="BM229" s="57"/>
      <c r="BN229" s="57"/>
      <c r="BO229" s="57"/>
      <c r="BP229" s="57"/>
      <c r="BQ229" s="57"/>
      <c r="BR229" s="57"/>
      <c r="BS229" s="57"/>
      <c r="BT229" s="57"/>
      <c r="BU229" s="57"/>
      <c r="BV229" s="57"/>
      <c r="BW229" s="57"/>
      <c r="BX229" s="57"/>
      <c r="BY229" s="57"/>
      <c r="BZ229" s="57"/>
      <c r="CA229" s="57"/>
      <c r="CB229" s="57"/>
      <c r="CC229" s="57"/>
      <c r="CD229" s="57"/>
      <c r="CE229" s="57"/>
      <c r="CF229" s="57"/>
      <c r="CG229" s="57"/>
      <c r="CH229" s="57"/>
      <c r="CI229" s="57"/>
      <c r="CJ229" s="57"/>
      <c r="CK229" s="57"/>
      <c r="CL229" s="57"/>
      <c r="CM229" s="57"/>
      <c r="CN229" s="57"/>
      <c r="CO229" s="57"/>
      <c r="CP229" s="57"/>
      <c r="CQ229" s="57"/>
      <c r="CR229" s="57"/>
      <c r="CS229" s="57"/>
      <c r="CT229" s="57"/>
      <c r="CU229" s="57"/>
      <c r="CV229" s="57"/>
      <c r="CW229" s="57"/>
    </row>
    <row r="230" spans="1:206" ht="20.25" customHeight="1" x14ac:dyDescent="0.25">
      <c r="A230" s="97">
        <f>IF(F230&lt;&gt;"",1+MAX($A$8:A229),"")</f>
        <v>54</v>
      </c>
      <c r="B230" s="104" t="s">
        <v>36</v>
      </c>
      <c r="C230" s="107" t="s">
        <v>74</v>
      </c>
      <c r="D230" s="108"/>
      <c r="E230" s="109" t="s">
        <v>66</v>
      </c>
      <c r="F230" s="110">
        <f>692.5-(3*3)</f>
        <v>683.5</v>
      </c>
      <c r="G230" s="111">
        <v>0.1</v>
      </c>
      <c r="H230" s="110">
        <f t="shared" ref="H230" si="111">F230*(1+G230)</f>
        <v>751.85</v>
      </c>
      <c r="I230" s="104" t="s">
        <v>15</v>
      </c>
      <c r="J230" s="112">
        <f t="shared" ref="J230:L230" si="112">J$12</f>
        <v>0</v>
      </c>
      <c r="K230" s="112">
        <f t="shared" si="112"/>
        <v>0</v>
      </c>
      <c r="L230" s="112">
        <f t="shared" si="112"/>
        <v>0</v>
      </c>
      <c r="M230" s="112">
        <f>L230+K230+J230</f>
        <v>0</v>
      </c>
      <c r="N230" s="113">
        <f>M230*H230</f>
        <v>0</v>
      </c>
      <c r="O230" s="87"/>
    </row>
    <row r="231" spans="1:206" ht="20.25" customHeight="1" x14ac:dyDescent="0.25">
      <c r="A231" s="97" t="str">
        <f>IF(F231&lt;&gt;"",1+MAX($A$8:A230),"")</f>
        <v/>
      </c>
      <c r="B231" s="104"/>
      <c r="C231" s="107"/>
      <c r="D231" s="108"/>
      <c r="E231" s="114"/>
      <c r="F231" s="110"/>
      <c r="G231" s="111"/>
      <c r="H231" s="110"/>
      <c r="I231" s="104"/>
      <c r="J231" s="104"/>
      <c r="K231" s="104"/>
      <c r="L231" s="104"/>
      <c r="M231" s="112"/>
      <c r="N231" s="113"/>
      <c r="O231" s="87"/>
    </row>
    <row r="232" spans="1:206" ht="20.25" customHeight="1" x14ac:dyDescent="0.25">
      <c r="A232" s="97" t="str">
        <f>IF(F232&lt;&gt;"",1+MAX($A$8:A231),"")</f>
        <v/>
      </c>
      <c r="B232" s="104"/>
      <c r="C232" s="107"/>
      <c r="D232" s="108"/>
      <c r="E232" s="115" t="s">
        <v>22</v>
      </c>
      <c r="F232" s="110"/>
      <c r="G232" s="111"/>
      <c r="H232" s="110"/>
      <c r="I232" s="104"/>
      <c r="J232" s="104"/>
      <c r="K232" s="104"/>
      <c r="L232" s="104"/>
      <c r="M232" s="112"/>
      <c r="N232" s="113"/>
      <c r="O232" s="87"/>
    </row>
    <row r="233" spans="1:206" ht="20.25" customHeight="1" x14ac:dyDescent="0.25">
      <c r="A233" s="97">
        <f>IF(F233&lt;&gt;"",1+MAX($A$8:A232),"")</f>
        <v>55</v>
      </c>
      <c r="B233" s="104" t="s">
        <v>36</v>
      </c>
      <c r="C233" s="107"/>
      <c r="D233" s="108"/>
      <c r="E233" s="109" t="s">
        <v>76</v>
      </c>
      <c r="F233" s="110">
        <f>692.5-(3*3)</f>
        <v>683.5</v>
      </c>
      <c r="G233" s="111">
        <v>0.1</v>
      </c>
      <c r="H233" s="110">
        <f t="shared" ref="H233" si="113">F233*(1+G233)</f>
        <v>751.85</v>
      </c>
      <c r="I233" s="104" t="s">
        <v>15</v>
      </c>
      <c r="J233" s="112">
        <v>0</v>
      </c>
      <c r="K233" s="112">
        <v>0</v>
      </c>
      <c r="L233" s="112">
        <v>0</v>
      </c>
      <c r="M233" s="112">
        <f t="shared" ref="M233" si="114">L233+K233+J233</f>
        <v>0</v>
      </c>
      <c r="N233" s="113">
        <f t="shared" ref="N233" si="115">M233*H233</f>
        <v>0</v>
      </c>
      <c r="O233" s="87"/>
    </row>
    <row r="234" spans="1:206" ht="20.25" customHeight="1" x14ac:dyDescent="0.25">
      <c r="A234" s="97" t="str">
        <f>IF(F234&lt;&gt;"",1+MAX($A$8:A233),"")</f>
        <v/>
      </c>
      <c r="B234" s="104"/>
      <c r="C234" s="104"/>
      <c r="D234" s="105"/>
      <c r="E234" s="109"/>
      <c r="F234" s="110"/>
      <c r="G234" s="111"/>
      <c r="H234" s="110"/>
      <c r="I234" s="104"/>
      <c r="J234" s="104"/>
      <c r="K234" s="104"/>
      <c r="L234" s="104"/>
      <c r="M234" s="116"/>
      <c r="N234" s="113"/>
      <c r="O234" s="117"/>
    </row>
    <row r="235" spans="1:206" ht="20.25" customHeight="1" x14ac:dyDescent="0.25">
      <c r="A235" s="97" t="str">
        <f>IF(F235&lt;&gt;"",1+MAX($A$8:A234),"")</f>
        <v/>
      </c>
      <c r="B235" s="104"/>
      <c r="C235" s="107"/>
      <c r="D235" s="118"/>
      <c r="E235" s="119" t="s">
        <v>67</v>
      </c>
      <c r="F235" s="110"/>
      <c r="G235" s="111"/>
      <c r="H235" s="110"/>
      <c r="I235" s="104"/>
      <c r="J235" s="104"/>
      <c r="K235" s="104"/>
      <c r="L235" s="104"/>
      <c r="M235" s="116"/>
      <c r="N235" s="120"/>
      <c r="O235" s="121">
        <f>SUM(N229:N234)</f>
        <v>0</v>
      </c>
    </row>
    <row r="236" spans="1:206" ht="20.25" customHeight="1" x14ac:dyDescent="0.25">
      <c r="A236" s="97" t="str">
        <f>IF(F236&lt;&gt;"",1+MAX($A$8:A235),"")</f>
        <v/>
      </c>
      <c r="B236" s="104"/>
      <c r="C236" s="107"/>
      <c r="D236" s="118"/>
      <c r="E236" s="119"/>
      <c r="F236" s="110"/>
      <c r="G236" s="111"/>
      <c r="H236" s="110"/>
      <c r="I236" s="104"/>
      <c r="J236" s="104"/>
      <c r="K236" s="104"/>
      <c r="L236" s="104"/>
      <c r="M236" s="116"/>
      <c r="N236" s="120"/>
      <c r="O236" s="121"/>
    </row>
    <row r="237" spans="1:206" s="6" customFormat="1" ht="20.25" customHeight="1" x14ac:dyDescent="0.25">
      <c r="A237" s="97" t="str">
        <f>IF(F237&lt;&gt;"",1+MAX($A$8:A236),"")</f>
        <v/>
      </c>
      <c r="B237" s="104"/>
      <c r="C237" s="104"/>
      <c r="D237" s="104"/>
      <c r="E237" s="106" t="s">
        <v>71</v>
      </c>
      <c r="F237" s="104"/>
      <c r="G237" s="104"/>
      <c r="H237" s="104"/>
      <c r="I237" s="104"/>
      <c r="J237" s="104"/>
      <c r="K237" s="104"/>
      <c r="L237" s="104"/>
      <c r="M237" s="104"/>
      <c r="N237" s="104"/>
      <c r="O237" s="103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  <c r="AU237" s="57"/>
      <c r="AV237" s="57"/>
      <c r="AW237" s="57"/>
      <c r="AX237" s="57"/>
      <c r="AY237" s="57"/>
      <c r="AZ237" s="57"/>
      <c r="BA237" s="57"/>
      <c r="BB237" s="57"/>
      <c r="BC237" s="57"/>
      <c r="BD237" s="57"/>
      <c r="BE237" s="57"/>
      <c r="BF237" s="57"/>
      <c r="BG237" s="57"/>
      <c r="BH237" s="57"/>
      <c r="BI237" s="57"/>
      <c r="BJ237" s="57"/>
      <c r="BK237" s="57"/>
      <c r="BL237" s="57"/>
      <c r="BM237" s="57"/>
      <c r="BN237" s="57"/>
      <c r="BO237" s="57"/>
      <c r="BP237" s="57"/>
      <c r="BQ237" s="57"/>
      <c r="BR237" s="57"/>
      <c r="BS237" s="57"/>
      <c r="BT237" s="57"/>
      <c r="BU237" s="57"/>
      <c r="BV237" s="57"/>
      <c r="BW237" s="57"/>
      <c r="BX237" s="57"/>
      <c r="BY237" s="57"/>
      <c r="BZ237" s="57"/>
      <c r="CA237" s="57"/>
      <c r="CB237" s="57"/>
      <c r="CC237" s="57"/>
      <c r="CD237" s="57"/>
      <c r="CE237" s="57"/>
      <c r="CF237" s="57"/>
      <c r="CG237" s="57"/>
      <c r="CH237" s="57"/>
      <c r="CI237" s="57"/>
      <c r="CJ237" s="57"/>
      <c r="CK237" s="57"/>
      <c r="CL237" s="57"/>
      <c r="CM237" s="57"/>
      <c r="CN237" s="57"/>
      <c r="CO237" s="57"/>
      <c r="CP237" s="57"/>
      <c r="CQ237" s="57"/>
      <c r="CR237" s="57"/>
      <c r="CS237" s="57"/>
      <c r="CT237" s="57"/>
      <c r="CU237" s="57"/>
      <c r="CV237" s="57"/>
      <c r="CW237" s="57"/>
    </row>
    <row r="238" spans="1:206" ht="20.25" customHeight="1" x14ac:dyDescent="0.25">
      <c r="A238" s="97" t="str">
        <f>IF(F238&lt;&gt;"",1+MAX($A$8:A237),"")</f>
        <v/>
      </c>
      <c r="B238" s="104"/>
      <c r="C238" s="107"/>
      <c r="D238" s="108"/>
      <c r="E238" s="114"/>
      <c r="F238" s="110"/>
      <c r="G238" s="111"/>
      <c r="H238" s="110"/>
      <c r="I238" s="104"/>
      <c r="J238" s="104"/>
      <c r="K238" s="104"/>
      <c r="L238" s="104"/>
      <c r="M238" s="112"/>
      <c r="N238" s="113"/>
      <c r="O238" s="87"/>
    </row>
    <row r="239" spans="1:206" ht="20.25" customHeight="1" x14ac:dyDescent="0.25">
      <c r="A239" s="97" t="str">
        <f>IF(F239&lt;&gt;"",1+MAX($A$8:A238),"")</f>
        <v/>
      </c>
      <c r="B239" s="104"/>
      <c r="C239" s="107"/>
      <c r="D239" s="108"/>
      <c r="E239" s="115" t="s">
        <v>72</v>
      </c>
      <c r="F239" s="110"/>
      <c r="G239" s="111"/>
      <c r="H239" s="110"/>
      <c r="I239" s="104"/>
      <c r="J239" s="104"/>
      <c r="K239" s="104"/>
      <c r="L239" s="104"/>
      <c r="M239" s="112"/>
      <c r="N239" s="113"/>
      <c r="O239" s="87"/>
    </row>
    <row r="240" spans="1:206" ht="20.25" customHeight="1" x14ac:dyDescent="0.25">
      <c r="A240" s="97">
        <f>IF(F240&lt;&gt;"",1+MAX($A$8:A239),"")</f>
        <v>56</v>
      </c>
      <c r="B240" s="104" t="s">
        <v>36</v>
      </c>
      <c r="C240" s="107" t="s">
        <v>74</v>
      </c>
      <c r="D240" s="108"/>
      <c r="E240" s="109" t="s">
        <v>73</v>
      </c>
      <c r="F240" s="110">
        <v>74.099999999999994</v>
      </c>
      <c r="G240" s="111">
        <v>0.1</v>
      </c>
      <c r="H240" s="110">
        <f t="shared" ref="H240" si="116">F240*(1+G240)</f>
        <v>81.510000000000005</v>
      </c>
      <c r="I240" s="104" t="s">
        <v>16</v>
      </c>
      <c r="J240" s="112">
        <v>0</v>
      </c>
      <c r="K240" s="112">
        <v>0</v>
      </c>
      <c r="L240" s="112">
        <v>0</v>
      </c>
      <c r="M240" s="112">
        <f t="shared" ref="M240" si="117">L240+K240+J240</f>
        <v>0</v>
      </c>
      <c r="N240" s="113">
        <f t="shared" ref="N240" si="118">M240*H240</f>
        <v>0</v>
      </c>
      <c r="O240" s="87"/>
    </row>
    <row r="241" spans="1:101" ht="20.25" customHeight="1" x14ac:dyDescent="0.25">
      <c r="A241" s="97"/>
      <c r="B241" s="104"/>
      <c r="C241" s="107"/>
      <c r="D241" s="108"/>
      <c r="E241" s="109"/>
      <c r="F241" s="110"/>
      <c r="G241" s="111"/>
      <c r="H241" s="110"/>
      <c r="I241" s="104"/>
      <c r="J241" s="112"/>
      <c r="K241" s="112"/>
      <c r="L241" s="112"/>
      <c r="M241" s="112"/>
      <c r="N241" s="113"/>
      <c r="O241" s="87"/>
    </row>
    <row r="242" spans="1:101" ht="20.25" customHeight="1" x14ac:dyDescent="0.25">
      <c r="A242" s="97" t="str">
        <f>IF(F242&lt;&gt;"",1+MAX($A$8:A240),"")</f>
        <v/>
      </c>
      <c r="B242" s="104"/>
      <c r="C242" s="104"/>
      <c r="D242" s="105"/>
      <c r="E242" s="122"/>
      <c r="F242" s="111"/>
      <c r="G242" s="111"/>
      <c r="H242" s="110"/>
      <c r="I242" s="104"/>
      <c r="J242" s="104"/>
      <c r="K242" s="104"/>
      <c r="L242" s="104"/>
      <c r="M242" s="116"/>
      <c r="N242" s="113"/>
      <c r="O242" s="117"/>
    </row>
    <row r="243" spans="1:101" ht="20.25" customHeight="1" x14ac:dyDescent="0.25">
      <c r="A243" s="97" t="str">
        <f>IF(F243&lt;&gt;"",1+MAX($A$8:A242),"")</f>
        <v/>
      </c>
      <c r="B243" s="104"/>
      <c r="C243" s="107"/>
      <c r="D243" s="118"/>
      <c r="E243" s="119" t="s">
        <v>75</v>
      </c>
      <c r="F243" s="110"/>
      <c r="G243" s="111"/>
      <c r="H243" s="110"/>
      <c r="I243" s="104"/>
      <c r="J243" s="104"/>
      <c r="K243" s="104"/>
      <c r="L243" s="104"/>
      <c r="M243" s="116"/>
      <c r="N243" s="120"/>
      <c r="O243" s="121">
        <f>SUM(N239:N242)</f>
        <v>0</v>
      </c>
    </row>
    <row r="244" spans="1:101" ht="20.25" customHeight="1" x14ac:dyDescent="0.25">
      <c r="A244" s="97"/>
      <c r="B244" s="104"/>
      <c r="C244" s="107"/>
      <c r="D244" s="118"/>
      <c r="E244" s="119"/>
      <c r="F244" s="110"/>
      <c r="G244" s="111"/>
      <c r="H244" s="110"/>
      <c r="I244" s="104"/>
      <c r="J244" s="104"/>
      <c r="K244" s="104"/>
      <c r="L244" s="104"/>
      <c r="M244" s="116"/>
      <c r="N244" s="120"/>
      <c r="O244" s="121"/>
    </row>
    <row r="245" spans="1:101" ht="20.25" customHeight="1" x14ac:dyDescent="0.25">
      <c r="A245" s="97" t="str">
        <f>IF(F245&lt;&gt;"",1+MAX($A$8:A243),"")</f>
        <v/>
      </c>
      <c r="B245" s="104"/>
      <c r="C245" s="107"/>
      <c r="D245" s="108"/>
      <c r="E245" s="114"/>
      <c r="F245" s="110"/>
      <c r="G245" s="111"/>
      <c r="H245" s="110"/>
      <c r="I245" s="104"/>
      <c r="J245" s="104"/>
      <c r="K245" s="104"/>
      <c r="L245" s="104"/>
      <c r="M245" s="112"/>
      <c r="N245" s="113"/>
      <c r="O245" s="87"/>
    </row>
    <row r="246" spans="1:101" ht="20.25" customHeight="1" x14ac:dyDescent="0.25">
      <c r="A246" s="97" t="str">
        <f>IF(F246&lt;&gt;"",1+MAX($A$8:A245),"")</f>
        <v/>
      </c>
      <c r="B246" s="104"/>
      <c r="C246" s="107"/>
      <c r="D246" s="108"/>
      <c r="E246" s="115" t="s">
        <v>77</v>
      </c>
      <c r="F246" s="110"/>
      <c r="G246" s="111"/>
      <c r="H246" s="110"/>
      <c r="I246" s="104"/>
      <c r="J246" s="104"/>
      <c r="K246" s="104"/>
      <c r="L246" s="104"/>
      <c r="M246" s="112"/>
      <c r="N246" s="113"/>
      <c r="O246" s="87"/>
    </row>
    <row r="247" spans="1:101" ht="20.25" customHeight="1" x14ac:dyDescent="0.25">
      <c r="A247" s="97">
        <f>IF(F247&lt;&gt;"",1+MAX($A$8:A246),"")</f>
        <v>57</v>
      </c>
      <c r="B247" s="104" t="s">
        <v>36</v>
      </c>
      <c r="C247" s="107" t="s">
        <v>74</v>
      </c>
      <c r="D247" s="108"/>
      <c r="E247" s="109" t="s">
        <v>78</v>
      </c>
      <c r="F247" s="110">
        <v>9.5</v>
      </c>
      <c r="G247" s="111">
        <v>0.1</v>
      </c>
      <c r="H247" s="110">
        <f t="shared" ref="H247" si="119">F247*(1+G247)</f>
        <v>10.450000000000001</v>
      </c>
      <c r="I247" s="104" t="s">
        <v>16</v>
      </c>
      <c r="J247" s="112">
        <v>0</v>
      </c>
      <c r="K247" s="112">
        <v>0</v>
      </c>
      <c r="L247" s="112">
        <v>0</v>
      </c>
      <c r="M247" s="112">
        <f t="shared" ref="M247" si="120">L247+K247+J247</f>
        <v>0</v>
      </c>
      <c r="N247" s="113">
        <f t="shared" ref="N247" si="121">M247*H247</f>
        <v>0</v>
      </c>
      <c r="O247" s="87"/>
    </row>
    <row r="248" spans="1:101" ht="20.25" customHeight="1" x14ac:dyDescent="0.25">
      <c r="A248" s="97" t="str">
        <f>IF(F248&lt;&gt;"",1+MAX($A$8:A247),"")</f>
        <v/>
      </c>
      <c r="B248" s="104"/>
      <c r="C248" s="104"/>
      <c r="D248" s="105"/>
      <c r="E248" s="122"/>
      <c r="F248" s="111"/>
      <c r="G248" s="111"/>
      <c r="H248" s="110"/>
      <c r="I248" s="104"/>
      <c r="J248" s="104"/>
      <c r="K248" s="104"/>
      <c r="L248" s="104"/>
      <c r="M248" s="116"/>
      <c r="N248" s="113"/>
      <c r="O248" s="117"/>
    </row>
    <row r="249" spans="1:101" ht="20.25" customHeight="1" x14ac:dyDescent="0.25">
      <c r="A249" s="97" t="str">
        <f>IF(F249&lt;&gt;"",1+MAX($A$8:A248),"")</f>
        <v/>
      </c>
      <c r="B249" s="104"/>
      <c r="C249" s="107"/>
      <c r="D249" s="118"/>
      <c r="E249" s="119" t="s">
        <v>79</v>
      </c>
      <c r="F249" s="110"/>
      <c r="G249" s="111"/>
      <c r="H249" s="110"/>
      <c r="I249" s="104"/>
      <c r="J249" s="104"/>
      <c r="K249" s="104"/>
      <c r="L249" s="104"/>
      <c r="M249" s="116"/>
      <c r="N249" s="120"/>
      <c r="O249" s="121">
        <f>SUM(N246:N248)</f>
        <v>0</v>
      </c>
    </row>
    <row r="250" spans="1:101" ht="20.25" customHeight="1" x14ac:dyDescent="0.25">
      <c r="A250" s="97"/>
      <c r="B250" s="104"/>
      <c r="C250" s="107"/>
      <c r="D250" s="118"/>
      <c r="E250" s="119"/>
      <c r="F250" s="110"/>
      <c r="G250" s="111"/>
      <c r="H250" s="110"/>
      <c r="I250" s="104"/>
      <c r="J250" s="104"/>
      <c r="K250" s="104"/>
      <c r="L250" s="104"/>
      <c r="M250" s="116"/>
      <c r="N250" s="120"/>
      <c r="O250" s="121"/>
    </row>
    <row r="251" spans="1:101" ht="20.25" customHeight="1" x14ac:dyDescent="0.25">
      <c r="A251" s="97" t="str">
        <f>IF(F251&lt;&gt;"",1+MAX($A$8:A249),"")</f>
        <v/>
      </c>
      <c r="B251" s="104"/>
      <c r="C251" s="107"/>
      <c r="D251" s="108"/>
      <c r="E251" s="114"/>
      <c r="F251" s="110"/>
      <c r="G251" s="111"/>
      <c r="H251" s="110"/>
      <c r="I251" s="104"/>
      <c r="J251" s="104"/>
      <c r="K251" s="104"/>
      <c r="L251" s="104"/>
      <c r="M251" s="112"/>
      <c r="N251" s="113"/>
      <c r="O251" s="87"/>
    </row>
    <row r="252" spans="1:101" s="6" customFormat="1" ht="20.25" customHeight="1" x14ac:dyDescent="0.25">
      <c r="A252" s="97" t="str">
        <f>IF(F252&lt;&gt;"",1+MAX($A$8:A251),"")</f>
        <v/>
      </c>
      <c r="B252" s="104"/>
      <c r="C252" s="104"/>
      <c r="D252" s="104"/>
      <c r="E252" s="106" t="s">
        <v>29</v>
      </c>
      <c r="F252" s="104"/>
      <c r="G252" s="104"/>
      <c r="H252" s="104"/>
      <c r="I252" s="104"/>
      <c r="J252" s="104"/>
      <c r="K252" s="104"/>
      <c r="L252" s="104"/>
      <c r="M252" s="104"/>
      <c r="N252" s="104"/>
      <c r="O252" s="103"/>
      <c r="P252" s="54"/>
      <c r="Q252" s="54"/>
      <c r="R252" s="5"/>
      <c r="S252" s="5"/>
      <c r="T252" s="5"/>
      <c r="U252" s="55"/>
      <c r="V252" s="55"/>
      <c r="W252" s="55"/>
      <c r="X252" s="55"/>
      <c r="Y252" s="55"/>
      <c r="Z252" s="56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  <c r="AU252" s="57"/>
      <c r="AV252" s="57"/>
      <c r="AW252" s="57"/>
      <c r="AX252" s="57"/>
      <c r="AY252" s="57"/>
      <c r="AZ252" s="57"/>
      <c r="BA252" s="57"/>
      <c r="BB252" s="57"/>
      <c r="BC252" s="57"/>
      <c r="BD252" s="57"/>
      <c r="BE252" s="57"/>
      <c r="BF252" s="57"/>
      <c r="BG252" s="57"/>
      <c r="BH252" s="57"/>
      <c r="BI252" s="57"/>
      <c r="BJ252" s="57"/>
      <c r="BK252" s="57"/>
      <c r="BL252" s="57"/>
      <c r="BM252" s="57"/>
      <c r="BN252" s="57"/>
      <c r="BO252" s="57"/>
      <c r="BP252" s="57"/>
      <c r="BQ252" s="57"/>
      <c r="BR252" s="57"/>
      <c r="BS252" s="57"/>
      <c r="BT252" s="57"/>
      <c r="BU252" s="57"/>
      <c r="BV252" s="57"/>
      <c r="BW252" s="57"/>
      <c r="BX252" s="57"/>
      <c r="BY252" s="57"/>
      <c r="BZ252" s="57"/>
      <c r="CA252" s="57"/>
      <c r="CB252" s="57"/>
      <c r="CC252" s="57"/>
      <c r="CD252" s="57"/>
      <c r="CE252" s="57"/>
      <c r="CF252" s="57"/>
      <c r="CG252" s="57"/>
      <c r="CH252" s="57"/>
      <c r="CI252" s="57"/>
      <c r="CJ252" s="57"/>
      <c r="CK252" s="57"/>
      <c r="CL252" s="57"/>
      <c r="CM252" s="57"/>
      <c r="CN252" s="57"/>
      <c r="CO252" s="57"/>
      <c r="CP252" s="57"/>
      <c r="CQ252" s="57"/>
      <c r="CR252" s="57"/>
      <c r="CS252" s="57"/>
      <c r="CT252" s="57"/>
      <c r="CU252" s="57"/>
      <c r="CV252" s="57"/>
      <c r="CW252" s="57"/>
    </row>
    <row r="253" spans="1:101" s="5" customFormat="1" ht="20.25" customHeight="1" x14ac:dyDescent="0.25">
      <c r="A253" s="97">
        <f>IF(F253&lt;&gt;"",1+MAX($A$8:A252),"")</f>
        <v>58</v>
      </c>
      <c r="B253" s="104" t="s">
        <v>36</v>
      </c>
      <c r="C253" s="107" t="s">
        <v>74</v>
      </c>
      <c r="D253" s="108"/>
      <c r="E253" s="109" t="s">
        <v>49</v>
      </c>
      <c r="F253" s="110">
        <f>74.1+12</f>
        <v>86.1</v>
      </c>
      <c r="G253" s="111">
        <v>0.1</v>
      </c>
      <c r="H253" s="110">
        <f>F253*(1+G253)</f>
        <v>94.710000000000008</v>
      </c>
      <c r="I253" s="104" t="s">
        <v>16</v>
      </c>
      <c r="J253" s="112">
        <f t="shared" ref="J253:L253" si="122">J$133</f>
        <v>0</v>
      </c>
      <c r="K253" s="112">
        <f t="shared" si="122"/>
        <v>0</v>
      </c>
      <c r="L253" s="112">
        <f t="shared" si="122"/>
        <v>0</v>
      </c>
      <c r="M253" s="112">
        <f t="shared" ref="M253" si="123">L253+K253+J253</f>
        <v>0</v>
      </c>
      <c r="N253" s="113">
        <f t="shared" ref="N253" si="124">M253*H253</f>
        <v>0</v>
      </c>
      <c r="O253" s="87"/>
    </row>
    <row r="254" spans="1:101" ht="20.25" customHeight="1" x14ac:dyDescent="0.25">
      <c r="A254" s="97" t="str">
        <f>IF(F254&lt;&gt;"",1+MAX($A$8:A253),"")</f>
        <v/>
      </c>
      <c r="B254" s="104"/>
      <c r="C254" s="104"/>
      <c r="D254" s="105"/>
      <c r="E254" s="109"/>
      <c r="F254" s="110"/>
      <c r="G254" s="111"/>
      <c r="H254" s="110"/>
      <c r="I254" s="104"/>
      <c r="J254" s="104"/>
      <c r="K254" s="104"/>
      <c r="L254" s="104"/>
      <c r="M254" s="116"/>
      <c r="N254" s="113"/>
      <c r="O254" s="117"/>
    </row>
    <row r="255" spans="1:101" ht="20.25" customHeight="1" x14ac:dyDescent="0.25">
      <c r="A255" s="97" t="str">
        <f>IF(F255&lt;&gt;"",1+MAX($A$8:A254),"")</f>
        <v/>
      </c>
      <c r="B255" s="104"/>
      <c r="C255" s="107"/>
      <c r="D255" s="118"/>
      <c r="E255" s="119" t="s">
        <v>24</v>
      </c>
      <c r="F255" s="110"/>
      <c r="G255" s="111"/>
      <c r="H255" s="110"/>
      <c r="I255" s="104"/>
      <c r="J255" s="104"/>
      <c r="K255" s="104"/>
      <c r="L255" s="104"/>
      <c r="M255" s="116"/>
      <c r="N255" s="120"/>
      <c r="O255" s="121">
        <f>SUM(N252:N254)</f>
        <v>0</v>
      </c>
    </row>
    <row r="256" spans="1:101" ht="20.25" customHeight="1" x14ac:dyDescent="0.25">
      <c r="A256" s="97"/>
      <c r="B256" s="104"/>
      <c r="C256" s="107"/>
      <c r="D256" s="118"/>
      <c r="E256" s="119"/>
      <c r="F256" s="110"/>
      <c r="G256" s="111"/>
      <c r="H256" s="110"/>
      <c r="I256" s="104"/>
      <c r="J256" s="104"/>
      <c r="K256" s="104"/>
      <c r="L256" s="104"/>
      <c r="M256" s="116"/>
      <c r="N256" s="120"/>
      <c r="O256" s="121"/>
    </row>
    <row r="257" spans="1:206" ht="20.25" customHeight="1" x14ac:dyDescent="0.25">
      <c r="A257" s="97" t="str">
        <f>IF(F257&lt;&gt;"",1+MAX($A$8:A255),"")</f>
        <v/>
      </c>
      <c r="B257" s="104"/>
      <c r="C257" s="107"/>
      <c r="D257" s="118"/>
      <c r="E257" s="119"/>
      <c r="F257" s="110"/>
      <c r="G257" s="111"/>
      <c r="H257" s="110"/>
      <c r="I257" s="104"/>
      <c r="J257" s="104"/>
      <c r="K257" s="104"/>
      <c r="L257" s="104"/>
      <c r="M257" s="116"/>
      <c r="N257" s="120"/>
      <c r="O257" s="121"/>
    </row>
    <row r="258" spans="1:206" s="6" customFormat="1" ht="20.25" customHeight="1" x14ac:dyDescent="0.25">
      <c r="A258" s="97" t="str">
        <f>IF(F258&lt;&gt;"",1+MAX($A$8:A257),"")</f>
        <v/>
      </c>
      <c r="B258" s="104"/>
      <c r="C258" s="104"/>
      <c r="D258" s="104"/>
      <c r="E258" s="106" t="s">
        <v>68</v>
      </c>
      <c r="F258" s="104"/>
      <c r="G258" s="104"/>
      <c r="H258" s="104"/>
      <c r="I258" s="104"/>
      <c r="J258" s="104"/>
      <c r="K258" s="104"/>
      <c r="L258" s="104"/>
      <c r="M258" s="104"/>
      <c r="N258" s="104"/>
      <c r="O258" s="103"/>
      <c r="P258" s="54"/>
      <c r="Q258" s="54"/>
      <c r="R258" s="5"/>
      <c r="S258" s="5"/>
      <c r="T258" s="5"/>
      <c r="U258" s="55"/>
      <c r="V258" s="55"/>
      <c r="W258" s="55"/>
      <c r="X258" s="55"/>
      <c r="Y258" s="55"/>
      <c r="Z258" s="56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  <c r="AU258" s="57"/>
      <c r="AV258" s="57"/>
      <c r="AW258" s="57"/>
      <c r="AX258" s="57"/>
      <c r="AY258" s="57"/>
      <c r="AZ258" s="57"/>
      <c r="BA258" s="57"/>
      <c r="BB258" s="57"/>
      <c r="BC258" s="57"/>
      <c r="BD258" s="57"/>
      <c r="BE258" s="57"/>
      <c r="BF258" s="57"/>
      <c r="BG258" s="57"/>
      <c r="BH258" s="57"/>
      <c r="BI258" s="57"/>
      <c r="BJ258" s="57"/>
      <c r="BK258" s="57"/>
      <c r="BL258" s="57"/>
      <c r="BM258" s="57"/>
      <c r="BN258" s="57"/>
      <c r="BO258" s="57"/>
      <c r="BP258" s="57"/>
      <c r="BQ258" s="57"/>
      <c r="BR258" s="57"/>
      <c r="BS258" s="57"/>
      <c r="BT258" s="57"/>
      <c r="BU258" s="57"/>
      <c r="BV258" s="57"/>
      <c r="BW258" s="57"/>
      <c r="BX258" s="57"/>
      <c r="BY258" s="57"/>
      <c r="BZ258" s="57"/>
      <c r="CA258" s="57"/>
      <c r="CB258" s="57"/>
      <c r="CC258" s="57"/>
      <c r="CD258" s="57"/>
      <c r="CE258" s="57"/>
      <c r="CF258" s="57"/>
      <c r="CG258" s="57"/>
      <c r="CH258" s="57"/>
      <c r="CI258" s="57"/>
      <c r="CJ258" s="57"/>
      <c r="CK258" s="57"/>
      <c r="CL258" s="57"/>
      <c r="CM258" s="57"/>
      <c r="CN258" s="57"/>
      <c r="CO258" s="57"/>
      <c r="CP258" s="57"/>
      <c r="CQ258" s="57"/>
      <c r="CR258" s="57"/>
      <c r="CS258" s="57"/>
      <c r="CT258" s="57"/>
      <c r="CU258" s="57"/>
      <c r="CV258" s="57"/>
      <c r="CW258" s="57"/>
    </row>
    <row r="259" spans="1:206" s="5" customFormat="1" ht="20.25" customHeight="1" x14ac:dyDescent="0.25">
      <c r="A259" s="97">
        <f>IF(F259&lt;&gt;"",1+MAX($A$8:A258),"")</f>
        <v>59</v>
      </c>
      <c r="B259" s="104" t="s">
        <v>36</v>
      </c>
      <c r="C259" s="107" t="s">
        <v>74</v>
      </c>
      <c r="D259" s="108"/>
      <c r="E259" s="109" t="s">
        <v>69</v>
      </c>
      <c r="F259" s="110">
        <f>692.5</f>
        <v>692.5</v>
      </c>
      <c r="G259" s="111">
        <v>0.1</v>
      </c>
      <c r="H259" s="110">
        <f>F259*(1+G259)</f>
        <v>761.75000000000011</v>
      </c>
      <c r="I259" s="104" t="s">
        <v>15</v>
      </c>
      <c r="J259" s="112">
        <f t="shared" ref="J259:L259" si="125">J$140</f>
        <v>0</v>
      </c>
      <c r="K259" s="112">
        <f t="shared" si="125"/>
        <v>0</v>
      </c>
      <c r="L259" s="112">
        <f t="shared" si="125"/>
        <v>0</v>
      </c>
      <c r="M259" s="112">
        <f t="shared" ref="M259" si="126">L259+K259+J259</f>
        <v>0</v>
      </c>
      <c r="N259" s="113">
        <f t="shared" ref="N259" si="127">M259*H259</f>
        <v>0</v>
      </c>
      <c r="O259" s="87"/>
    </row>
    <row r="260" spans="1:206" ht="20.25" customHeight="1" x14ac:dyDescent="0.25">
      <c r="A260" s="97" t="str">
        <f>IF(F260&lt;&gt;"",1+MAX($A$8:A259),"")</f>
        <v/>
      </c>
      <c r="B260" s="104"/>
      <c r="C260" s="104"/>
      <c r="D260" s="105"/>
      <c r="E260" s="109"/>
      <c r="F260" s="110"/>
      <c r="G260" s="111"/>
      <c r="H260" s="110"/>
      <c r="I260" s="104"/>
      <c r="J260" s="104"/>
      <c r="K260" s="104"/>
      <c r="L260" s="104"/>
      <c r="M260" s="116"/>
      <c r="N260" s="113"/>
      <c r="O260" s="117"/>
    </row>
    <row r="261" spans="1:206" ht="20.25" customHeight="1" x14ac:dyDescent="0.25">
      <c r="A261" s="97" t="str">
        <f>IF(F261&lt;&gt;"",1+MAX($A$8:A260),"")</f>
        <v/>
      </c>
      <c r="B261" s="104"/>
      <c r="C261" s="107"/>
      <c r="D261" s="118"/>
      <c r="E261" s="119" t="s">
        <v>70</v>
      </c>
      <c r="F261" s="110"/>
      <c r="G261" s="111"/>
      <c r="H261" s="110"/>
      <c r="I261" s="104"/>
      <c r="J261" s="104"/>
      <c r="K261" s="104"/>
      <c r="L261" s="104"/>
      <c r="M261" s="116"/>
      <c r="N261" s="120"/>
      <c r="O261" s="121">
        <f>SUM(N258:N260)</f>
        <v>0</v>
      </c>
    </row>
    <row r="262" spans="1:206" ht="20.25" customHeight="1" x14ac:dyDescent="0.25">
      <c r="A262" s="97" t="str">
        <f>IF(F262&lt;&gt;"",1+MAX($A$8:A261),"")</f>
        <v/>
      </c>
      <c r="B262" s="104"/>
      <c r="C262" s="107"/>
      <c r="D262" s="118"/>
      <c r="E262" s="119"/>
      <c r="F262" s="110"/>
      <c r="G262" s="111"/>
      <c r="H262" s="110"/>
      <c r="I262" s="104"/>
      <c r="J262" s="104"/>
      <c r="K262" s="104"/>
      <c r="L262" s="104"/>
      <c r="M262" s="116"/>
      <c r="N262" s="120"/>
      <c r="O262" s="121"/>
    </row>
    <row r="263" spans="1:206" ht="20.25" customHeight="1" thickBot="1" x14ac:dyDescent="0.3">
      <c r="A263" s="144" t="str">
        <f>IF(F263&lt;&gt;"",1+MAX($A$8:A228),"")</f>
        <v/>
      </c>
      <c r="B263" s="145"/>
      <c r="C263" s="146"/>
      <c r="D263" s="147"/>
      <c r="E263" s="148"/>
      <c r="F263" s="149"/>
      <c r="G263" s="150"/>
      <c r="H263" s="149"/>
      <c r="I263" s="145"/>
      <c r="J263" s="145"/>
      <c r="K263" s="145"/>
      <c r="L263" s="145"/>
      <c r="M263" s="151"/>
      <c r="N263" s="152"/>
      <c r="O263" s="89"/>
    </row>
    <row r="264" spans="1:206" s="35" customFormat="1" ht="20.25" customHeight="1" thickBot="1" x14ac:dyDescent="0.3">
      <c r="A264" s="79" t="s">
        <v>14</v>
      </c>
      <c r="B264" s="80"/>
      <c r="C264" s="80"/>
      <c r="D264" s="80"/>
      <c r="E264" s="81"/>
      <c r="F264" s="82"/>
      <c r="G264" s="82"/>
      <c r="H264" s="82"/>
      <c r="I264" s="83"/>
      <c r="J264" s="83"/>
      <c r="K264" s="83"/>
      <c r="L264" s="83"/>
      <c r="M264" s="83"/>
      <c r="N264" s="84">
        <f>SUM(N227:N263)</f>
        <v>0</v>
      </c>
      <c r="O264" s="85">
        <f>SUM(O227:O263)</f>
        <v>0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</row>
    <row r="265" spans="1:206" s="47" customFormat="1" ht="20.25" customHeight="1" thickBot="1" x14ac:dyDescent="0.3">
      <c r="A265" s="38" t="s">
        <v>21</v>
      </c>
      <c r="B265" s="39"/>
      <c r="C265" s="39"/>
      <c r="D265" s="39"/>
      <c r="E265" s="40"/>
      <c r="F265" s="41"/>
      <c r="G265" s="41"/>
      <c r="H265" s="41"/>
      <c r="I265" s="42"/>
      <c r="J265" s="42"/>
      <c r="K265" s="42"/>
      <c r="L265" s="43"/>
      <c r="M265" s="44">
        <f>M$145</f>
        <v>0.2</v>
      </c>
      <c r="N265" s="45">
        <f>N264*M265</f>
        <v>0</v>
      </c>
      <c r="O265" s="46">
        <f>O264*M265</f>
        <v>0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</row>
    <row r="266" spans="1:206" s="34" customFormat="1" ht="20.25" customHeight="1" thickBot="1" x14ac:dyDescent="0.35">
      <c r="A266" s="26" t="s">
        <v>64</v>
      </c>
      <c r="B266" s="27"/>
      <c r="C266" s="48"/>
      <c r="D266" s="29"/>
      <c r="E266" s="30"/>
      <c r="F266" s="31"/>
      <c r="G266" s="31"/>
      <c r="H266" s="31"/>
      <c r="I266" s="31"/>
      <c r="J266" s="32"/>
      <c r="K266" s="32"/>
      <c r="L266" s="32"/>
      <c r="M266" s="32"/>
      <c r="N266" s="49">
        <f>(SUM(N264:N265))</f>
        <v>0</v>
      </c>
      <c r="O266" s="49">
        <f>SUM(O264:O265)</f>
        <v>0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35"/>
      <c r="CY266" s="35"/>
      <c r="CZ266" s="35"/>
      <c r="DA266" s="35"/>
      <c r="DB266" s="35"/>
      <c r="DC266" s="35"/>
      <c r="DD266" s="35"/>
      <c r="DE266" s="35"/>
      <c r="DF266" s="35"/>
      <c r="DG266" s="35"/>
      <c r="DH266" s="35"/>
      <c r="DI266" s="35"/>
      <c r="DJ266" s="35"/>
      <c r="DK266" s="35"/>
      <c r="DL266" s="35"/>
      <c r="DM266" s="35"/>
      <c r="DN266" s="35"/>
      <c r="DO266" s="35"/>
      <c r="DP266" s="35"/>
      <c r="DQ266" s="35"/>
      <c r="DR266" s="35"/>
      <c r="DS266" s="35"/>
      <c r="DT266" s="35"/>
      <c r="DU266" s="35"/>
      <c r="DV266" s="35"/>
      <c r="DW266" s="35"/>
      <c r="DX266" s="35"/>
      <c r="DY266" s="35"/>
      <c r="DZ266" s="35"/>
      <c r="EA266" s="35"/>
      <c r="EB266" s="35"/>
      <c r="EC266" s="35"/>
      <c r="ED266" s="35"/>
      <c r="EE266" s="35"/>
      <c r="EF266" s="35"/>
      <c r="EG266" s="35"/>
      <c r="EH266" s="35"/>
      <c r="EI266" s="35"/>
      <c r="EJ266" s="35"/>
      <c r="EK266" s="35"/>
      <c r="EL266" s="35"/>
      <c r="EM266" s="35"/>
      <c r="EN266" s="35"/>
      <c r="EO266" s="35"/>
      <c r="EP266" s="35"/>
      <c r="EQ266" s="35"/>
      <c r="ER266" s="35"/>
      <c r="ES266" s="35"/>
      <c r="ET266" s="35"/>
      <c r="EU266" s="35"/>
      <c r="EV266" s="35"/>
      <c r="EW266" s="35"/>
      <c r="EX266" s="35"/>
      <c r="EY266" s="35"/>
      <c r="EZ266" s="35"/>
      <c r="FA266" s="35"/>
      <c r="FB266" s="35"/>
      <c r="FC266" s="35"/>
      <c r="FD266" s="35"/>
      <c r="FE266" s="35"/>
      <c r="FF266" s="35"/>
      <c r="FG266" s="35"/>
      <c r="FH266" s="35"/>
      <c r="FI266" s="35"/>
      <c r="FJ266" s="35"/>
      <c r="FK266" s="35"/>
      <c r="FL266" s="35"/>
      <c r="FM266" s="35"/>
      <c r="FN266" s="35"/>
      <c r="FO266" s="35"/>
      <c r="FP266" s="35"/>
      <c r="FQ266" s="35"/>
      <c r="FR266" s="35"/>
      <c r="FS266" s="35"/>
      <c r="FT266" s="35"/>
      <c r="FU266" s="35"/>
      <c r="FV266" s="35"/>
      <c r="FW266" s="35"/>
      <c r="FX266" s="35"/>
      <c r="FY266" s="35"/>
      <c r="FZ266" s="35"/>
      <c r="GA266" s="35"/>
      <c r="GB266" s="35"/>
      <c r="GC266" s="35"/>
      <c r="GD266" s="35"/>
      <c r="GE266" s="35"/>
      <c r="GF266" s="35"/>
      <c r="GG266" s="35"/>
      <c r="GH266" s="35"/>
      <c r="GI266" s="35"/>
      <c r="GJ266" s="35"/>
      <c r="GK266" s="35"/>
      <c r="GL266" s="35"/>
      <c r="GM266" s="35"/>
      <c r="GN266" s="35"/>
      <c r="GO266" s="35"/>
      <c r="GP266" s="35"/>
      <c r="GQ266" s="35"/>
      <c r="GR266" s="35"/>
      <c r="GS266" s="35"/>
      <c r="GT266" s="35"/>
      <c r="GU266" s="35"/>
      <c r="GV266" s="35"/>
      <c r="GW266" s="35"/>
      <c r="GX266" s="35"/>
    </row>
  </sheetData>
  <printOptions horizontalCentered="1"/>
  <pageMargins left="0.23622047244094499" right="0.23622047244094499" top="0.74803149606299202" bottom="0.74803149606299202" header="0.31496062992126" footer="0.31496062992126"/>
  <pageSetup scale="56" fitToHeight="0" orientation="landscape" r:id="rId1"/>
  <headerFooter>
    <oddHeader>&amp;C
&amp;G</oddHeader>
    <oddFooter>&amp;CPage &amp;P of &amp;N</oddFooter>
  </headerFooter>
  <rowBreaks count="1" manualBreakCount="1">
    <brk id="236" max="14" man="1"/>
  </rowBreaks>
  <colBreaks count="1" manualBreakCount="1">
    <brk id="15" max="1048575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SIDING &amp; STONE TAKEOFFS</vt:lpstr>
      <vt:lpstr>'SIDING &amp; STONE TAKEOFFS'!Print_Area</vt:lpstr>
      <vt:lpstr>'SIDING &amp; STONE TAKEOFFS'!Print_Titles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 User</dc:creator>
  <cp:lastModifiedBy>Anna David</cp:lastModifiedBy>
  <cp:lastPrinted>2026-04-30T16:30:21Z</cp:lastPrinted>
  <dcterms:created xsi:type="dcterms:W3CDTF">2019-04-17T14:32:00Z</dcterms:created>
  <dcterms:modified xsi:type="dcterms:W3CDTF">2026-05-01T14:41:45Z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